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<sst xmlns="http://schemas.openxmlformats.org/spreadsheetml/2006/main" count="159" uniqueCount="138">
  <si>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</si>
  <si>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</si>
  <si>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</si>
  <si>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</si>
  <si>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</si>
  <si>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</si>
  <si>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</si>
  <si>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</si>
  <si>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</si>
  <si>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</si>
  <si>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</si>
  <si>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</si>
  <si>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</si>
  <si>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</si>
  <si>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</si>
  <si>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</si>
  <si>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</si>
  <si>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</si>
  <si>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</si>
  <si>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</si>
  <si>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</si>
  <si>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</si>
  <si>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</si>
  <si>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</si>
  <si>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</si>
  <si>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</si>
  <si>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</si>
  <si>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</si>
  <si>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</si>
  <si>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</si>
  <si>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</si>
  <si>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</si>
  <si>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</si>
  <si>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</si>
  <si>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</si>
  <si>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</si>
  <si>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</si>
  <si>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</si>
  <si>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</si>
  <si>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</si>
  <si>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</si>
  <si>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</si>
  <si>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</si>
  <si>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</si>
  <si>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</si>
  <si>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</si>
  <si>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</si>
  <si>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</si>
  <si>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</si>
  <si>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</si>
  <si>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</si>
  <si>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</si>
  <si>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</si>
  <si>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</si>
  <si>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</si>
  <si>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</si>
  <si>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</si>
  <si>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</si>
  <si>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</si>
  <si>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</si>
  <si>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</si>
  <si>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</si>
  <si>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</si>
  <si>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</si>
  <si>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</si>
  <si>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</si>
  <si>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д.23</t>
  </si>
  <si>
    <t>остаток</t>
  </si>
  <si>
    <t>на</t>
  </si>
  <si>
    <t>поступило</t>
  </si>
  <si>
    <t>израсх.</t>
  </si>
  <si>
    <t>м2</t>
  </si>
  <si>
    <t>(з/пл. мастеров, диспетчеров,ЕСН, услуги сбербанка)</t>
  </si>
  <si>
    <t xml:space="preserve"> 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</si>
  <si>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</si>
  <si>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</si>
  <si>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</si>
  <si>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</si>
  <si>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</si>
  <si>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</si>
  <si>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</si>
  <si>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</si>
  <si>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</si>
  <si>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</si>
  <si>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</si>
  <si>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</si>
  <si>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</si>
  <si>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</si>
  <si>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</si>
  <si>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</si>
  <si>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</si>
  <si>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</si>
  <si>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</si>
  <si>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</si>
  <si>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</si>
  <si>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</si>
  <si>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</si>
  <si>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</si>
  <si>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</si>
  <si>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</si>
  <si>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</si>
  <si>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</si>
  <si>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</si>
  <si>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</si>
  <si>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</si>
  <si>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</si>
  <si>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</si>
  <si>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</si>
  <si>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</si>
  <si>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</si>
  <si>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</si>
  <si>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</si>
  <si>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</si>
  <si>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</si>
  <si>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</si>
  <si>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</si>
  <si>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</si>
  <si>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</si>
  <si>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</si>
  <si>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</si>
  <si>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</si>
  <si>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</si>
  <si>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</si>
  <si>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</si>
  <si>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</si>
  <si>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</si>
  <si>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директора: Падуна Э.В. Действующего на основании _Устава__________________</t>
  </si>
  <si>
    <r>
      <t>1.2 Аренда</t>
    </r>
    <r>
      <rPr>
        <sz val="8"/>
        <rFont val="Arial Cyr"/>
        <family val="0"/>
      </rPr>
      <t xml:space="preserve"> (Спарк, ростелеком, комстар)</t>
    </r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</si>
  <si>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</si>
  <si>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</si>
  <si>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</si>
  <si>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</si>
  <si>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</si>
  <si>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</si>
  <si>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</si>
  <si>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ламп (7шт) п-д2,4</t>
  </si>
  <si>
    <t>лампа</t>
  </si>
  <si>
    <t>7шт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</si>
</sst>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33" borderId="0" xfId="0" applyFill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6">
      <selection activeCell="M44" sqref="M44"/>
    </sheetView>
  </sheetViews>
  <sheetFormatPr defaultColWidth="9.00390625" defaultRowHeight="12.75"/>
  <cols>
    <col min="1" max="1" width="15.50390625" style="0" customWidth="1"/>
    <col min="3" max="3" width="11.625" style="0" customWidth="1"/>
    <col min="4" max="4" width="11.125" style="0" customWidth="1"/>
    <col min="5" max="5" width="10.6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875" style="0" customWidth="1"/>
    <col min="12" max="12" width="11.5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10</v>
      </c>
      <c r="K2" s="5" t="s">
        <v>133</v>
      </c>
    </row>
    <row r="3" spans="1:13" ht="12.75">
      <c r="A3" t="s">
        <v>87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88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45">
        <f>L6*126.87*1.202</f>
        <v>0</v>
      </c>
    </row>
    <row r="7" spans="2:13" ht="12.75">
      <c r="B7" t="s">
        <v>90</v>
      </c>
      <c r="C7" s="1" t="s">
        <v>91</v>
      </c>
      <c r="D7" s="8">
        <v>23</v>
      </c>
      <c r="J7" s="14">
        <v>2</v>
      </c>
      <c r="K7" s="14" t="s">
        <v>44</v>
      </c>
      <c r="L7" s="14"/>
      <c r="M7" s="45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92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3.83</v>
      </c>
      <c r="M11" s="45">
        <f t="shared" si="0"/>
        <v>584.0663442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96</v>
      </c>
      <c r="J13" s="16"/>
      <c r="K13" s="18" t="s">
        <v>81</v>
      </c>
      <c r="L13" s="23">
        <v>3.83</v>
      </c>
      <c r="M13" s="45">
        <f t="shared" si="0"/>
        <v>584.0663442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98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100</v>
      </c>
      <c r="J17" s="15" t="s">
        <v>54</v>
      </c>
      <c r="K17" s="26" t="s">
        <v>83</v>
      </c>
      <c r="L17" s="21">
        <v>12.5</v>
      </c>
      <c r="M17" s="45">
        <f t="shared" si="0"/>
        <v>1906.22175</v>
      </c>
    </row>
    <row r="18" spans="5:13" ht="12.75">
      <c r="E18" t="s">
        <v>101</v>
      </c>
      <c r="J18" s="15" t="s">
        <v>56</v>
      </c>
      <c r="K18" s="26" t="s">
        <v>55</v>
      </c>
      <c r="L18" s="21">
        <v>2.25</v>
      </c>
      <c r="M18" s="45">
        <f t="shared" si="0"/>
        <v>343.119915</v>
      </c>
    </row>
    <row r="19" spans="1:13" ht="12.75">
      <c r="A19" t="s">
        <v>102</v>
      </c>
      <c r="J19" s="16" t="s">
        <v>82</v>
      </c>
      <c r="K19" s="18" t="s">
        <v>57</v>
      </c>
      <c r="L19" s="23">
        <v>0.5</v>
      </c>
      <c r="M19" s="45">
        <f t="shared" si="0"/>
        <v>76.24887</v>
      </c>
    </row>
    <row r="20" spans="1:13" ht="12.75">
      <c r="A20" t="s">
        <v>103</v>
      </c>
      <c r="J20" s="20"/>
      <c r="K20" s="27" t="s">
        <v>58</v>
      </c>
      <c r="L20" s="28">
        <f>SUM(L6:L19)</f>
        <v>22.91</v>
      </c>
      <c r="M20" s="34">
        <f>SUM(M6:M19)</f>
        <v>3493.7232234</v>
      </c>
    </row>
    <row r="21" spans="1:11" ht="12.75">
      <c r="A21" t="s">
        <v>126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135</v>
      </c>
      <c r="L24" s="45">
        <f>0.07*7.1</f>
        <v>0.497</v>
      </c>
      <c r="M24" s="33">
        <f>L24*126.87*1.202*1.15</f>
        <v>87.160083297</v>
      </c>
    </row>
    <row r="25" spans="1:13" ht="12.75">
      <c r="A25" t="s">
        <v>107</v>
      </c>
      <c r="J25" s="20">
        <v>2</v>
      </c>
      <c r="K25" s="20"/>
      <c r="L25" s="57"/>
      <c r="M25" s="33">
        <f aca="true" t="shared" si="1" ref="M25:M38">L25*126.87*1.202*1.15</f>
        <v>0</v>
      </c>
    </row>
    <row r="26" spans="1:13" ht="12.75">
      <c r="A26" s="52" t="s">
        <v>108</v>
      </c>
      <c r="B26" s="52"/>
      <c r="C26" s="52"/>
      <c r="D26" s="52"/>
      <c r="E26" s="52"/>
      <c r="F26" s="52"/>
      <c r="G26" s="52"/>
      <c r="H26" s="52"/>
      <c r="J26" s="20">
        <v>3</v>
      </c>
      <c r="K26" s="20"/>
      <c r="L26" s="61"/>
      <c r="M26" s="33">
        <f t="shared" si="1"/>
        <v>0</v>
      </c>
    </row>
    <row r="27" spans="1:13" ht="12.75">
      <c r="A27" t="s">
        <v>109</v>
      </c>
      <c r="B27" s="1"/>
      <c r="C27" s="1"/>
      <c r="D27" s="1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110</v>
      </c>
      <c r="B28" s="1"/>
      <c r="C28" s="8"/>
      <c r="D28" s="8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3471.1</v>
      </c>
      <c r="F33" t="s">
        <v>71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957.4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317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58</v>
      </c>
      <c r="L39" s="28">
        <f>SUM(L24:L38)</f>
        <v>0.497</v>
      </c>
      <c r="M39" s="34">
        <f>SUM(M24:M38)</f>
        <v>87.160083297</v>
      </c>
    </row>
    <row r="40" spans="1:11" ht="12.75">
      <c r="A40" s="2" t="s">
        <v>6</v>
      </c>
      <c r="F40" s="11">
        <f>55489.98-1526.6</f>
        <v>53963.380000000005</v>
      </c>
      <c r="K40" s="1" t="s">
        <v>62</v>
      </c>
    </row>
    <row r="41" spans="1:13" ht="12.75">
      <c r="A41" t="s">
        <v>7</v>
      </c>
      <c r="F41" s="11">
        <v>49770.7</v>
      </c>
      <c r="J41" s="22" t="s">
        <v>36</v>
      </c>
      <c r="K41" s="22"/>
      <c r="L41" s="22" t="s">
        <v>63</v>
      </c>
      <c r="M41" s="22" t="s">
        <v>42</v>
      </c>
    </row>
    <row r="42" spans="2:13" ht="12.75">
      <c r="B42" t="s">
        <v>8</v>
      </c>
      <c r="F42" s="9">
        <f>F41/F40</f>
        <v>0.9223050891178424</v>
      </c>
      <c r="J42" s="23" t="s">
        <v>37</v>
      </c>
      <c r="K42" s="23" t="s">
        <v>38</v>
      </c>
      <c r="L42" s="23"/>
      <c r="M42" s="23" t="s">
        <v>64</v>
      </c>
    </row>
    <row r="43" spans="1:13" ht="12.75">
      <c r="A43" t="s">
        <v>127</v>
      </c>
      <c r="F43" s="5">
        <f>250+400+250</f>
        <v>900</v>
      </c>
      <c r="J43" s="20">
        <v>1</v>
      </c>
      <c r="K43" s="20" t="s">
        <v>136</v>
      </c>
      <c r="L43" s="25" t="s">
        <v>137</v>
      </c>
      <c r="M43" s="25">
        <f>7*11.6</f>
        <v>81.2</v>
      </c>
    </row>
    <row r="44" spans="1:13" ht="12.75">
      <c r="A44" s="55"/>
      <c r="B44" s="55"/>
      <c r="C44" s="55"/>
      <c r="D44" s="55"/>
      <c r="E44" s="55"/>
      <c r="F44" s="56">
        <v>0</v>
      </c>
      <c r="J44" s="20">
        <v>2</v>
      </c>
      <c r="K44" s="20"/>
      <c r="L44" s="25"/>
      <c r="M44" s="25"/>
    </row>
    <row r="45" spans="1:13" ht="12.75">
      <c r="A45" s="3" t="s">
        <v>9</v>
      </c>
      <c r="B45" s="3"/>
      <c r="C45" s="3"/>
      <c r="D45" s="3"/>
      <c r="E45" s="1"/>
      <c r="F45" s="8">
        <f>F41+F43+F44</f>
        <v>50670.7</v>
      </c>
      <c r="J45" s="20">
        <v>3</v>
      </c>
      <c r="K45" s="20"/>
      <c r="L45" s="25"/>
      <c r="M45" s="45"/>
    </row>
    <row r="46" spans="6:13" ht="12.75">
      <c r="F46" t="s">
        <v>73</v>
      </c>
      <c r="J46" s="20">
        <v>4</v>
      </c>
      <c r="K46" s="20"/>
      <c r="L46" s="25"/>
      <c r="M46" s="25"/>
    </row>
    <row r="47" spans="2:13" ht="12.75">
      <c r="B47" s="1" t="s">
        <v>10</v>
      </c>
      <c r="C47" s="1"/>
      <c r="J47" s="20">
        <v>5</v>
      </c>
      <c r="K47" s="20"/>
      <c r="L47" s="25"/>
      <c r="M47" s="25"/>
    </row>
    <row r="48" spans="10:13" ht="12.75">
      <c r="J48" s="20">
        <v>6</v>
      </c>
      <c r="K48" s="20"/>
      <c r="L48" s="25"/>
      <c r="M48" s="25"/>
    </row>
    <row r="49" spans="1:13" ht="12.75">
      <c r="A49" s="4" t="s">
        <v>11</v>
      </c>
      <c r="B49" s="4"/>
      <c r="C49" s="4"/>
      <c r="D49" s="4"/>
      <c r="E49" s="4"/>
      <c r="F49" s="4"/>
      <c r="J49" s="20">
        <v>7</v>
      </c>
      <c r="K49" s="20"/>
      <c r="L49" s="25"/>
      <c r="M49" s="25"/>
    </row>
    <row r="50" spans="1:13" ht="12.75">
      <c r="A50" t="s">
        <v>12</v>
      </c>
      <c r="F50" s="11">
        <f>(5040+810)*1.202</f>
        <v>7031.7</v>
      </c>
      <c r="J50" s="20">
        <v>8</v>
      </c>
      <c r="K50" s="20"/>
      <c r="L50" s="25"/>
      <c r="M50" s="25"/>
    </row>
    <row r="51" spans="1:13" ht="12.75">
      <c r="A51" s="6" t="s">
        <v>15</v>
      </c>
      <c r="F51" s="11">
        <f>2500*1.202</f>
        <v>3005</v>
      </c>
      <c r="J51" s="20">
        <v>9</v>
      </c>
      <c r="K51" s="20"/>
      <c r="L51" s="25"/>
      <c r="M51" s="25"/>
    </row>
    <row r="52" spans="1:13" ht="12.75">
      <c r="A52" s="6" t="s">
        <v>84</v>
      </c>
      <c r="E52" s="5">
        <v>0</v>
      </c>
      <c r="F52" s="11">
        <f>E52*E33</f>
        <v>0</v>
      </c>
      <c r="J52" s="20">
        <v>11</v>
      </c>
      <c r="K52" s="20"/>
      <c r="L52" s="25"/>
      <c r="M52" s="25"/>
    </row>
    <row r="53" spans="1:13" ht="12.75">
      <c r="A53" s="4" t="s">
        <v>34</v>
      </c>
      <c r="F53" s="32">
        <f>F50+F51+F52</f>
        <v>10036.7</v>
      </c>
      <c r="J53" s="20">
        <v>12</v>
      </c>
      <c r="K53" s="20"/>
      <c r="L53" s="25"/>
      <c r="M53" s="25"/>
    </row>
    <row r="54" spans="1:13" ht="12.75">
      <c r="A54" s="4" t="s">
        <v>16</v>
      </c>
      <c r="J54" s="20">
        <v>13</v>
      </c>
      <c r="K54" s="20"/>
      <c r="L54" s="25"/>
      <c r="M54" s="25"/>
    </row>
    <row r="55" spans="1:13" ht="12.75">
      <c r="A55" t="s">
        <v>75</v>
      </c>
      <c r="D55" s="5">
        <v>1.99</v>
      </c>
      <c r="E55" t="s">
        <v>14</v>
      </c>
      <c r="F55" s="11">
        <f>E33*D55</f>
        <v>6907.489</v>
      </c>
      <c r="J55" s="20">
        <v>14</v>
      </c>
      <c r="K55" s="20"/>
      <c r="L55" s="25"/>
      <c r="M55" s="25"/>
    </row>
    <row r="56" spans="1:13" ht="12.75">
      <c r="A56" t="s">
        <v>80</v>
      </c>
      <c r="B56">
        <v>957.4</v>
      </c>
      <c r="C56" t="s">
        <v>13</v>
      </c>
      <c r="D56" s="11">
        <v>0</v>
      </c>
      <c r="E56" t="s">
        <v>14</v>
      </c>
      <c r="F56" s="11">
        <f>B56*D56</f>
        <v>0</v>
      </c>
      <c r="J56" s="20">
        <v>15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SUM(F55:F56)</f>
        <v>6907.489</v>
      </c>
      <c r="J57" s="20">
        <v>16</v>
      </c>
      <c r="K57" s="20"/>
      <c r="L57" s="25"/>
      <c r="M57" s="25"/>
    </row>
    <row r="58" spans="1:13" ht="12.75">
      <c r="A58" s="4" t="s">
        <v>18</v>
      </c>
      <c r="B58" s="4"/>
      <c r="J58" s="20">
        <v>17</v>
      </c>
      <c r="K58" s="20"/>
      <c r="L58" s="25"/>
      <c r="M58" s="25"/>
    </row>
    <row r="59" spans="1:13" ht="12.75">
      <c r="A59" t="s">
        <v>19</v>
      </c>
      <c r="C59" s="51">
        <v>185738</v>
      </c>
      <c r="D59">
        <v>178887</v>
      </c>
      <c r="E59">
        <v>3471.1</v>
      </c>
      <c r="F59" s="35">
        <f>C59/D59*E59</f>
        <v>3604.0359098201657</v>
      </c>
      <c r="J59" s="20">
        <v>18</v>
      </c>
      <c r="K59" s="20"/>
      <c r="L59" s="25"/>
      <c r="M59" s="25"/>
    </row>
    <row r="60" spans="1:13" ht="12.75">
      <c r="A60" t="s">
        <v>20</v>
      </c>
      <c r="F60" s="35">
        <f>M20</f>
        <v>3493.7232234</v>
      </c>
      <c r="J60" s="20">
        <v>19</v>
      </c>
      <c r="K60" s="20"/>
      <c r="L60" s="25"/>
      <c r="M60" s="25"/>
    </row>
    <row r="61" spans="1:13" ht="12.75">
      <c r="A61" t="s">
        <v>21</v>
      </c>
      <c r="F61" s="11">
        <f>M39</f>
        <v>87.160083297</v>
      </c>
      <c r="J61" s="20">
        <v>20</v>
      </c>
      <c r="K61" s="20"/>
      <c r="L61" s="25"/>
      <c r="M61" s="25"/>
    </row>
    <row r="62" spans="1:13" ht="12.75">
      <c r="A62" t="s">
        <v>74</v>
      </c>
      <c r="F62" s="5">
        <f>1*600*1.202</f>
        <v>721.1999999999999</v>
      </c>
      <c r="J62" s="20">
        <v>21</v>
      </c>
      <c r="K62" s="20"/>
      <c r="L62" s="25"/>
      <c r="M62" s="25"/>
    </row>
    <row r="63" spans="1:13" ht="12.75">
      <c r="A63" t="s">
        <v>22</v>
      </c>
      <c r="F63" s="5">
        <f>M66</f>
        <v>81.2</v>
      </c>
      <c r="J63" s="20">
        <v>22</v>
      </c>
      <c r="K63" s="20"/>
      <c r="L63" s="25"/>
      <c r="M63" s="25"/>
    </row>
    <row r="64" spans="1:13" ht="12.75">
      <c r="A64" t="s">
        <v>23</v>
      </c>
      <c r="F64" s="5"/>
      <c r="J64" s="20">
        <v>23</v>
      </c>
      <c r="K64" s="20"/>
      <c r="L64" s="25"/>
      <c r="M64" s="25"/>
    </row>
    <row r="65" spans="1:13" ht="12.75">
      <c r="A65" t="s">
        <v>24</v>
      </c>
      <c r="F65" s="5"/>
      <c r="J65" s="20">
        <v>22</v>
      </c>
      <c r="K65" s="20"/>
      <c r="L65" s="25"/>
      <c r="M65" s="25"/>
    </row>
    <row r="66" spans="2:13" ht="12.75">
      <c r="B66">
        <v>3471.1</v>
      </c>
      <c r="C66" t="s">
        <v>13</v>
      </c>
      <c r="D66" s="11">
        <v>0.34</v>
      </c>
      <c r="E66" t="s">
        <v>14</v>
      </c>
      <c r="F66" s="11">
        <f>B66*D66</f>
        <v>1180.174</v>
      </c>
      <c r="J66" s="20"/>
      <c r="K66" s="20"/>
      <c r="L66" s="31" t="s">
        <v>65</v>
      </c>
      <c r="M66" s="28">
        <f>SUM(M43:M65)</f>
        <v>81.2</v>
      </c>
    </row>
    <row r="67" spans="1:13" s="58" customFormat="1" ht="12.75">
      <c r="A67" s="62" t="s">
        <v>79</v>
      </c>
      <c r="B67" s="62"/>
      <c r="C67" s="62"/>
      <c r="D67" s="63"/>
      <c r="E67" s="62"/>
      <c r="F67" s="63">
        <v>17550</v>
      </c>
      <c r="J67"/>
      <c r="K67"/>
      <c r="L67"/>
      <c r="M67"/>
    </row>
    <row r="68" spans="1:6" ht="12.75">
      <c r="A68" s="47" t="s">
        <v>85</v>
      </c>
      <c r="B68" s="47"/>
      <c r="C68" s="47"/>
      <c r="D68" s="50">
        <v>0</v>
      </c>
      <c r="E68" s="47"/>
      <c r="F68" s="50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26717.493216517163</v>
      </c>
    </row>
    <row r="70" ht="12.75">
      <c r="A70" s="4" t="s">
        <v>26</v>
      </c>
    </row>
    <row r="71" spans="1:6" ht="12.75">
      <c r="A71" t="s">
        <v>27</v>
      </c>
      <c r="B71">
        <v>3471.1</v>
      </c>
      <c r="C71" t="s">
        <v>71</v>
      </c>
      <c r="D71" s="5">
        <v>0.25</v>
      </c>
      <c r="E71" t="s">
        <v>14</v>
      </c>
      <c r="F71" s="11">
        <f>B71*D71</f>
        <v>867.775</v>
      </c>
    </row>
    <row r="72" spans="1:6" ht="12.75">
      <c r="A72" t="s">
        <v>28</v>
      </c>
      <c r="F72" s="5"/>
    </row>
    <row r="73" spans="1:13" ht="12.75">
      <c r="A73" s="7" t="s">
        <v>72</v>
      </c>
      <c r="F73" s="5"/>
      <c r="J73" s="58"/>
      <c r="K73" s="58"/>
      <c r="L73" s="58"/>
      <c r="M73" s="58"/>
    </row>
    <row r="74" spans="2:6" ht="12.75">
      <c r="B74">
        <v>3471.1</v>
      </c>
      <c r="C74" t="s">
        <v>13</v>
      </c>
      <c r="D74" s="11">
        <v>0.98</v>
      </c>
      <c r="E74" t="s">
        <v>14</v>
      </c>
      <c r="F74" s="11">
        <f>B74*D74</f>
        <v>3401.678</v>
      </c>
    </row>
    <row r="75" spans="1:6" ht="12.75">
      <c r="A75" s="4" t="s">
        <v>29</v>
      </c>
      <c r="F75" s="32">
        <f>F71+F74</f>
        <v>4269.4529999999995</v>
      </c>
    </row>
    <row r="76" ht="12.75">
      <c r="A76" s="4" t="s">
        <v>30</v>
      </c>
    </row>
    <row r="77" spans="1:6" ht="12.75">
      <c r="A77" s="7" t="s">
        <v>31</v>
      </c>
      <c r="B77" s="7"/>
      <c r="C77" s="7"/>
      <c r="D77" s="7"/>
      <c r="E77" s="7"/>
      <c r="F77" s="7"/>
    </row>
    <row r="78" spans="2:6" ht="12.75">
      <c r="B78">
        <v>3471.1</v>
      </c>
      <c r="C78" t="s">
        <v>13</v>
      </c>
      <c r="D78" s="11">
        <v>2</v>
      </c>
      <c r="E78" t="s">
        <v>14</v>
      </c>
      <c r="F78" s="11">
        <f>B78*D78</f>
        <v>6942.2</v>
      </c>
    </row>
    <row r="79" spans="1:6" ht="12.75">
      <c r="A79" s="4" t="s">
        <v>32</v>
      </c>
      <c r="F79" s="32">
        <f>SUM(F78)</f>
        <v>6942.2</v>
      </c>
    </row>
    <row r="80" spans="1:6" ht="12.75">
      <c r="A80" s="46" t="s">
        <v>78</v>
      </c>
      <c r="B80" s="47"/>
      <c r="C80" s="47"/>
      <c r="D80" s="48">
        <v>0</v>
      </c>
      <c r="E80" s="47"/>
      <c r="F80" s="49">
        <f>D80*E33</f>
        <v>0</v>
      </c>
    </row>
    <row r="81" spans="1:9" ht="12.75">
      <c r="A81" s="1" t="s">
        <v>33</v>
      </c>
      <c r="B81" s="1"/>
      <c r="F81" s="32">
        <f>F53+F57+F69+F75+F79+F80</f>
        <v>54873.33521651716</v>
      </c>
      <c r="I81" s="7"/>
    </row>
    <row r="82" spans="1:6" ht="12.75">
      <c r="A82" s="1" t="s">
        <v>76</v>
      </c>
      <c r="B82" s="36"/>
      <c r="C82" s="36">
        <v>0.058</v>
      </c>
      <c r="D82" s="1"/>
      <c r="E82" s="1"/>
      <c r="F82" s="32">
        <f>F81*5.8%</f>
        <v>3182.6534425579953</v>
      </c>
    </row>
    <row r="83" spans="1:6" ht="12.75">
      <c r="A83" s="1"/>
      <c r="B83" s="36" t="s">
        <v>128</v>
      </c>
      <c r="C83" s="36"/>
      <c r="D83" s="1"/>
      <c r="E83" s="59"/>
      <c r="F83" s="60">
        <v>2584.2</v>
      </c>
    </row>
    <row r="84" spans="1:6" ht="12.75">
      <c r="A84" s="1"/>
      <c r="B84" s="36" t="s">
        <v>129</v>
      </c>
      <c r="C84" s="36"/>
      <c r="D84" s="1"/>
      <c r="E84" s="59"/>
      <c r="F84" s="60">
        <v>402.71</v>
      </c>
    </row>
    <row r="85" spans="1:6" ht="12.75">
      <c r="A85" s="1"/>
      <c r="B85" s="36" t="s">
        <v>130</v>
      </c>
      <c r="C85" s="36"/>
      <c r="D85" s="1"/>
      <c r="E85" s="59"/>
      <c r="F85" s="60">
        <v>2268.08</v>
      </c>
    </row>
    <row r="86" spans="1:6" ht="13.5">
      <c r="A86" s="12" t="s">
        <v>35</v>
      </c>
      <c r="B86" s="12"/>
      <c r="C86" s="12"/>
      <c r="D86" s="12"/>
      <c r="E86" s="12"/>
      <c r="F86" s="42">
        <f>F81+F82+F83+F84+F85</f>
        <v>63310.978659075154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134</v>
      </c>
    </row>
    <row r="88" spans="1:6" ht="12.75">
      <c r="A88" s="13"/>
      <c r="B88" s="39">
        <v>43374</v>
      </c>
      <c r="C88" s="40">
        <v>-374892</v>
      </c>
      <c r="D88" s="43">
        <f>F45</f>
        <v>50670.7</v>
      </c>
      <c r="E88" s="43">
        <f>F86</f>
        <v>63310.978659075154</v>
      </c>
      <c r="F88" s="44">
        <f>C88+D88-E88</f>
        <v>-387532.27865907515</v>
      </c>
    </row>
    <row r="90" spans="1:6" ht="13.5" thickBot="1">
      <c r="A90" t="s">
        <v>112</v>
      </c>
      <c r="C90" s="53">
        <v>43374</v>
      </c>
      <c r="D90" s="8" t="s">
        <v>113</v>
      </c>
      <c r="E90" s="53">
        <v>43404</v>
      </c>
      <c r="F90" t="s">
        <v>114</v>
      </c>
    </row>
    <row r="91" spans="1:7" ht="13.5" thickBot="1">
      <c r="A91" t="s">
        <v>115</v>
      </c>
      <c r="F91" s="54">
        <f>E88</f>
        <v>63310.978659075154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9" spans="7:8" ht="12.75">
      <c r="G109" s="7"/>
      <c r="H109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2017-08-21T12:46:56Z</cp:lastPrinted>
  <dcterms:created xsi:type="dcterms:W3CDTF">2008-08-18T07:30:19Z</dcterms:created>
  <dcterms:modified xsi:type="dcterms:W3CDTF">2019-01-25T10:50:32Z</dcterms:modified>
  <cp:category/>
  <cp:version/>
  <cp:contentType/>
  <cp:contentStatus/>
</cp:coreProperties>
</file>