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<sst xmlns="http://schemas.openxmlformats.org/spreadsheetml/2006/main" count="196" uniqueCount="162">
  <si>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</si>
  <si>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</si>
  <si>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</si>
  <si>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</si>
  <si>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</si>
  <si>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</si>
  <si>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</si>
  <si>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</si>
  <si>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</si>
  <si>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</si>
  <si>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</si>
  <si>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</si>
  <si>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</si>
  <si>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</si>
  <si>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</si>
  <si>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</si>
  <si>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</si>
  <si>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</si>
  <si>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</si>
  <si>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</si>
  <si>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</si>
  <si>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</si>
  <si>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</si>
  <si>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</si>
  <si>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</si>
  <si>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</si>
  <si>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</si>
  <si>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</si>
  <si>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</si>
  <si>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</si>
  <si>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</si>
  <si>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</si>
  <si>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</si>
  <si>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</si>
  <si>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</si>
  <si>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</si>
  <si>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</si>
  <si>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</si>
  <si>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</si>
  <si>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</si>
  <si>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</si>
  <si>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</si>
  <si>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</si>
  <si>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</si>
  <si>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</si>
  <si>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</si>
  <si>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</si>
  <si>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</si>
  <si>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</si>
  <si>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</si>
  <si>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</si>
  <si>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</si>
  <si>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</si>
  <si>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</si>
  <si>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</si>
  <si>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</si>
  <si>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</si>
  <si>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</si>
  <si>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</si>
  <si>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</si>
  <si>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</si>
  <si>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</si>
  <si>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</si>
  <si>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</si>
  <si>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</si>
  <si>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</si>
  <si>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</si>
  <si>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</si>
  <si>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</si>
  <si>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</si>
  <si>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</si>
  <si>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</si>
  <si>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</si>
  <si>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</si>
  <si>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</si>
  <si>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</si>
  <si>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</si>
  <si>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</si>
  <si>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</si>
  <si>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</si>
  <si>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</si>
  <si>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</si>
  <si>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</si>
  <si>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</si>
  <si>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</si>
  <si>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</si>
  <si>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</si>
  <si>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</si>
  <si>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</si>
  <si>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</si>
  <si>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</si>
  <si>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</si>
  <si>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</si>
  <si>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</si>
  <si>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</si>
  <si>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</si>
  <si>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</si>
  <si>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</si>
  <si>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</si>
  <si>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</si>
  <si>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</si>
  <si>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</si>
  <si>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</si>
  <si>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</si>
  <si>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</si>
  <si>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</si>
  <si>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</si>
  <si>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</si>
  <si>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</si>
  <si>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</si>
  <si>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</si>
  <si>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</si>
  <si>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</si>
  <si>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</si>
  <si>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</si>
  <si>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</si>
  <si>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</si>
  <si>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</si>
  <si>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</si>
  <si>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</si>
  <si>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</si>
  <si>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</si>
  <si>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</si>
  <si>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</si>
  <si>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</si>
  <si>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</si>
  <si>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</si>
  <si>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</si>
  <si>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</si>
  <si>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</si>
  <si>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</si>
  <si>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</si>
  <si>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</si>
  <si>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</si>
  <si>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</si>
  <si>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смена вентиля д 20 (1шт) подвал</t>
  </si>
  <si>
    <t>смена сгона д 20 (1шт)</t>
  </si>
  <si>
    <t>вентиль д 20</t>
  </si>
  <si>
    <t>1шт</t>
  </si>
  <si>
    <t>3шт</t>
  </si>
  <si>
    <t>сгон д 20</t>
  </si>
  <si>
    <t>муфта 20</t>
  </si>
  <si>
    <t>к/гайка 20</t>
  </si>
  <si>
    <t>установка заглушки (3шт)</t>
  </si>
  <si>
    <t>заглушка</t>
  </si>
  <si>
    <t>установка хомута (1шт)</t>
  </si>
  <si>
    <t>хомут 89</t>
  </si>
  <si>
    <t>установка грязевика (1шт) эл.уз.</t>
  </si>
  <si>
    <t>смена вентиля д 15 (2шт) эл.уз.</t>
  </si>
  <si>
    <t>смена вентиля д 20 (2шт) эл.уз.</t>
  </si>
  <si>
    <t xml:space="preserve">грязевик </t>
  </si>
  <si>
    <t>фланец 80</t>
  </si>
  <si>
    <t>2шт</t>
  </si>
  <si>
    <t>болты, гайка</t>
  </si>
  <si>
    <t>16шт</t>
  </si>
  <si>
    <t>диск</t>
  </si>
  <si>
    <t>вентиль д 15</t>
  </si>
  <si>
    <t>бочонок 20</t>
  </si>
  <si>
    <t>бочонок 15</t>
  </si>
  <si>
    <t>смена ламп (8шт) п-д1,5</t>
  </si>
  <si>
    <t>лампа</t>
  </si>
  <si>
    <t>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</si>
</sst>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M57" sqref="M57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503.24254199999996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503.24254199999996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9.35</v>
      </c>
      <c r="M20" s="32">
        <f>SUM(M6:M19)</f>
        <v>1425.8538689999998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v>0.81</v>
      </c>
      <c r="M24" s="31">
        <f>L24*126.87*1.202*1.15</f>
        <v>142.05164481</v>
      </c>
    </row>
    <row r="25" spans="1:13" ht="12.75">
      <c r="A25" t="s">
        <v>106</v>
      </c>
      <c r="J25" s="20">
        <v>2</v>
      </c>
      <c r="K25" s="20" t="s">
        <v>136</v>
      </c>
      <c r="L25" s="46">
        <v>0.287</v>
      </c>
      <c r="M25" s="31">
        <f aca="true" t="shared" si="1" ref="M25:M37">L25*126.87*1.202*1.15</f>
        <v>50.331879087</v>
      </c>
    </row>
    <row r="26" spans="1:13" ht="12.75">
      <c r="A26" t="s">
        <v>107</v>
      </c>
      <c r="J26" s="20">
        <v>3</v>
      </c>
      <c r="K26" s="20" t="s">
        <v>143</v>
      </c>
      <c r="L26" s="46">
        <f>3*1.12</f>
        <v>3.3600000000000003</v>
      </c>
      <c r="M26" s="31">
        <f t="shared" si="1"/>
        <v>589.2512673599999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145</v>
      </c>
      <c r="L27" s="46">
        <v>2</v>
      </c>
      <c r="M27" s="31">
        <f t="shared" si="1"/>
        <v>350.74480199999994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147</v>
      </c>
      <c r="L28" s="46">
        <v>3.9</v>
      </c>
      <c r="M28" s="31">
        <f t="shared" si="1"/>
        <v>683.9523638999999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148</v>
      </c>
      <c r="L29" s="46">
        <v>1.62</v>
      </c>
      <c r="M29" s="31">
        <f t="shared" si="1"/>
        <v>284.10328962</v>
      </c>
    </row>
    <row r="30" spans="10:13" ht="12.75">
      <c r="J30" s="20">
        <v>7</v>
      </c>
      <c r="K30" s="20" t="s">
        <v>149</v>
      </c>
      <c r="L30" s="25">
        <v>1.62</v>
      </c>
      <c r="M30" s="31">
        <f t="shared" si="1"/>
        <v>284.10328962</v>
      </c>
    </row>
    <row r="31" spans="2:13" ht="12.75">
      <c r="B31" t="s">
        <v>0</v>
      </c>
      <c r="J31" s="20">
        <v>8</v>
      </c>
      <c r="K31" s="20" t="s">
        <v>159</v>
      </c>
      <c r="L31" s="25">
        <f>0.08*7.1</f>
        <v>0.568</v>
      </c>
      <c r="M31" s="31">
        <f t="shared" si="1"/>
        <v>99.61152376799998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14.165000000000001</v>
      </c>
      <c r="M38" s="32">
        <f>SUM(M24:M37)</f>
        <v>2484.150060165</v>
      </c>
    </row>
    <row r="39" ht="12.75">
      <c r="K39" s="1" t="s">
        <v>62</v>
      </c>
    </row>
    <row r="40" spans="1:13" ht="12.75">
      <c r="A40" s="2" t="s">
        <v>6</v>
      </c>
      <c r="F40" s="11">
        <f>47792.02+0.03</f>
        <v>47792.049999999996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38115.02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0.7975179972401267</v>
      </c>
      <c r="J42" s="20">
        <v>1</v>
      </c>
      <c r="K42" s="20" t="s">
        <v>137</v>
      </c>
      <c r="L42" s="25" t="s">
        <v>138</v>
      </c>
      <c r="M42" s="25">
        <v>375.39</v>
      </c>
    </row>
    <row r="43" spans="1:13" ht="12.75">
      <c r="A43" t="s">
        <v>126</v>
      </c>
      <c r="E43" s="58"/>
      <c r="F43" s="11">
        <f>250+400+250+(27.3*14.58)</f>
        <v>1298.034</v>
      </c>
      <c r="J43" s="20">
        <v>2</v>
      </c>
      <c r="K43" s="20" t="s">
        <v>140</v>
      </c>
      <c r="L43" s="25" t="s">
        <v>138</v>
      </c>
      <c r="M43" s="25">
        <v>39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39413.054</v>
      </c>
      <c r="J44" s="20">
        <v>3</v>
      </c>
      <c r="K44" s="20" t="s">
        <v>141</v>
      </c>
      <c r="L44" s="23" t="s">
        <v>138</v>
      </c>
      <c r="M44" s="23">
        <v>42.33</v>
      </c>
    </row>
    <row r="45" spans="10:13" ht="12.75">
      <c r="J45" s="20">
        <v>4</v>
      </c>
      <c r="K45" s="20" t="s">
        <v>142</v>
      </c>
      <c r="L45" s="23" t="s">
        <v>138</v>
      </c>
      <c r="M45" s="23">
        <f>1*15</f>
        <v>15</v>
      </c>
    </row>
    <row r="46" spans="2:13" ht="12.75">
      <c r="B46" s="1" t="s">
        <v>10</v>
      </c>
      <c r="C46" s="1"/>
      <c r="J46" s="20">
        <v>5</v>
      </c>
      <c r="K46" s="20" t="s">
        <v>144</v>
      </c>
      <c r="L46" s="23" t="s">
        <v>139</v>
      </c>
      <c r="M46" s="23">
        <f>3*46</f>
        <v>138</v>
      </c>
    </row>
    <row r="47" spans="10:13" ht="12.75">
      <c r="J47" s="20">
        <v>6</v>
      </c>
      <c r="K47" s="20" t="s">
        <v>146</v>
      </c>
      <c r="L47" s="23" t="s">
        <v>138</v>
      </c>
      <c r="M47" s="23">
        <v>475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 t="s">
        <v>150</v>
      </c>
      <c r="L48" s="23" t="s">
        <v>138</v>
      </c>
      <c r="M48" s="23">
        <v>5231</v>
      </c>
    </row>
    <row r="49" spans="1:13" ht="12.75">
      <c r="A49" t="s">
        <v>12</v>
      </c>
      <c r="E49" s="5"/>
      <c r="F49" s="5">
        <f>(5850)*1.202</f>
        <v>7031.7</v>
      </c>
      <c r="J49" s="20">
        <v>8</v>
      </c>
      <c r="K49" s="20" t="s">
        <v>151</v>
      </c>
      <c r="L49" s="23" t="s">
        <v>152</v>
      </c>
      <c r="M49" s="23">
        <f>2*454.82</f>
        <v>909.64</v>
      </c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 t="s">
        <v>153</v>
      </c>
      <c r="L50" s="23" t="s">
        <v>154</v>
      </c>
      <c r="M50" s="23">
        <f>16*5.41</f>
        <v>86.56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 t="s">
        <v>155</v>
      </c>
      <c r="L51" s="23" t="s">
        <v>138</v>
      </c>
      <c r="M51" s="23">
        <v>28.92</v>
      </c>
    </row>
    <row r="52" spans="1:13" ht="12.75">
      <c r="A52" s="4" t="s">
        <v>34</v>
      </c>
      <c r="D52" s="5"/>
      <c r="F52" s="33">
        <f>F49+F50+F51</f>
        <v>8954.9</v>
      </c>
      <c r="J52" s="20">
        <v>11</v>
      </c>
      <c r="K52" s="20" t="s">
        <v>156</v>
      </c>
      <c r="L52" s="23" t="s">
        <v>152</v>
      </c>
      <c r="M52" s="23">
        <f>2*242.09</f>
        <v>484.18</v>
      </c>
    </row>
    <row r="53" spans="1:13" ht="12.75">
      <c r="A53" s="4" t="s">
        <v>16</v>
      </c>
      <c r="D53" s="5"/>
      <c r="J53" s="20">
        <v>12</v>
      </c>
      <c r="K53" s="20" t="s">
        <v>137</v>
      </c>
      <c r="L53" s="23" t="s">
        <v>152</v>
      </c>
      <c r="M53" s="23">
        <f>2*375.39</f>
        <v>750.78</v>
      </c>
    </row>
    <row r="54" spans="1:13" ht="12.75">
      <c r="A54" t="s">
        <v>74</v>
      </c>
      <c r="D54" s="5">
        <v>1.99</v>
      </c>
      <c r="E54" t="s">
        <v>14</v>
      </c>
      <c r="F54" s="11">
        <f>E33*D54</f>
        <v>6251.187</v>
      </c>
      <c r="J54" s="20">
        <v>13</v>
      </c>
      <c r="K54" s="20" t="s">
        <v>157</v>
      </c>
      <c r="L54" s="23" t="s">
        <v>152</v>
      </c>
      <c r="M54" s="23">
        <f>2*16</f>
        <v>32</v>
      </c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 t="s">
        <v>158</v>
      </c>
      <c r="L55" s="23" t="s">
        <v>152</v>
      </c>
      <c r="M55" s="23">
        <f>2*12</f>
        <v>24</v>
      </c>
    </row>
    <row r="56" spans="1:13" ht="12.75">
      <c r="A56" s="4" t="s">
        <v>17</v>
      </c>
      <c r="B56" s="10"/>
      <c r="C56" s="10"/>
      <c r="F56" s="33">
        <f>SUM(F54:F55)</f>
        <v>6251.187</v>
      </c>
      <c r="J56" s="20">
        <v>15</v>
      </c>
      <c r="K56" s="20" t="s">
        <v>160</v>
      </c>
      <c r="L56" s="23" t="s">
        <v>161</v>
      </c>
      <c r="M56" s="23">
        <f>8*13.96</f>
        <v>111.68</v>
      </c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179267</v>
      </c>
      <c r="D58">
        <v>228897.7</v>
      </c>
      <c r="E58">
        <v>3141.3</v>
      </c>
      <c r="F58" s="36">
        <f>C58/D58*E58</f>
        <v>2460.188228627898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1425.8538689999998</v>
      </c>
      <c r="J59" s="20"/>
      <c r="K59" s="20"/>
      <c r="L59" s="34" t="s">
        <v>65</v>
      </c>
      <c r="M59" s="35">
        <f>SUM(M42:M58)</f>
        <v>8743.480000000001</v>
      </c>
    </row>
    <row r="60" spans="1:6" ht="12.75">
      <c r="A60" t="s">
        <v>21</v>
      </c>
      <c r="F60" s="11">
        <f>M38</f>
        <v>2484.150060165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M59</f>
        <v>8743.480000000001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0.28</v>
      </c>
      <c r="E65" t="s">
        <v>14</v>
      </c>
      <c r="F65" s="11">
        <f>B65*D65</f>
        <v>879.5640000000001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15993.236157792899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0.24</v>
      </c>
      <c r="E70" t="s">
        <v>14</v>
      </c>
      <c r="F70" s="11">
        <f>B70*D70</f>
        <v>753.912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0.99</v>
      </c>
      <c r="E73" t="s">
        <v>14</v>
      </c>
      <c r="F73" s="11">
        <f>B73*D73</f>
        <v>3109.887</v>
      </c>
    </row>
    <row r="74" spans="1:6" ht="12.75">
      <c r="A74" s="4" t="s">
        <v>29</v>
      </c>
      <c r="F74" s="33">
        <f>F70+F73</f>
        <v>3863.799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2.01</v>
      </c>
      <c r="E77" t="s">
        <v>14</v>
      </c>
      <c r="F77" s="5">
        <f>B77*D77</f>
        <v>6314.013</v>
      </c>
    </row>
    <row r="78" spans="1:6" ht="12.75">
      <c r="A78" s="4" t="s">
        <v>32</v>
      </c>
      <c r="F78" s="33">
        <f>SUM(F77)</f>
        <v>6314.013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41377.135157792894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2399.873839151988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1738.88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342.22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2489.28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48347.38899694488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43191</v>
      </c>
      <c r="C87" s="41">
        <v>19394</v>
      </c>
      <c r="D87" s="44">
        <f>F44</f>
        <v>39413.054</v>
      </c>
      <c r="E87" s="44">
        <f>F85</f>
        <v>48347.38899694488</v>
      </c>
      <c r="F87" s="45">
        <f>C87+D87-E87</f>
        <v>10459.665003055117</v>
      </c>
    </row>
    <row r="89" spans="1:6" ht="13.5" thickBot="1">
      <c r="A89" t="s">
        <v>111</v>
      </c>
      <c r="C89" s="54">
        <v>43191</v>
      </c>
      <c r="D89" s="8" t="s">
        <v>112</v>
      </c>
      <c r="E89" s="54">
        <v>43220</v>
      </c>
      <c r="F89" t="s">
        <v>113</v>
      </c>
    </row>
    <row r="90" spans="1:7" ht="13.5" thickBot="1">
      <c r="A90" t="s">
        <v>114</v>
      </c>
      <c r="F90" s="55">
        <f>E87</f>
        <v>48347.38899694488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2018-06-27T06:20:48Z</dcterms:modified>
  <cp:category/>
  <cp:version/>
  <cp:contentType/>
  <cp:contentStatus/>
</cp:coreProperties>
</file>