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<sst xmlns="http://schemas.openxmlformats.org/spreadsheetml/2006/main" count="177" uniqueCount="151">
  <si>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</si>
  <si>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</si>
  <si>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</si>
  <si>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</si>
  <si>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</si>
  <si>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</si>
  <si>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</si>
  <si>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</si>
  <si>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</si>
  <si>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</si>
  <si>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</si>
  <si>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</si>
  <si>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</si>
  <si>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</si>
  <si>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</si>
  <si>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</si>
  <si>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</si>
  <si>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</si>
  <si>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</si>
  <si>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</si>
  <si>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</si>
  <si>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</si>
  <si>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</si>
  <si>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</si>
  <si>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</si>
  <si>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</si>
  <si>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</si>
  <si>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</si>
  <si>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</si>
  <si>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</si>
  <si>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</si>
  <si>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</si>
  <si>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</si>
  <si>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</si>
  <si>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</si>
  <si>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</si>
  <si>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</si>
  <si>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</si>
  <si>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</si>
  <si>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</si>
  <si>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</si>
  <si>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</si>
  <si>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</si>
  <si>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</si>
  <si>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</si>
  <si>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</si>
  <si>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</si>
  <si>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</si>
  <si>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</si>
  <si>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</si>
  <si>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</si>
  <si>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</si>
  <si>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</si>
  <si>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</si>
  <si>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</si>
  <si>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</si>
  <si>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</si>
  <si>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</si>
  <si>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</si>
  <si>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</si>
  <si>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</si>
  <si>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</si>
  <si>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</si>
  <si>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</si>
  <si>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</si>
  <si>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</si>
  <si>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</si>
  <si>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</si>
  <si>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</si>
  <si>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</si>
  <si>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</si>
  <si>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</si>
  <si>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</si>
  <si>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</si>
  <si>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</si>
  <si>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</si>
  <si>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</si>
  <si>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</si>
  <si>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</si>
  <si>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</si>
  <si>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</si>
  <si>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</si>
  <si>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</si>
  <si>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</si>
  <si>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</si>
  <si>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</si>
  <si>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</si>
  <si>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</si>
  <si>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</si>
  <si>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</si>
  <si>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</si>
  <si>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</si>
  <si>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</si>
  <si>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</si>
  <si>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</si>
  <si>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</si>
  <si>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</si>
  <si>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</si>
  <si>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</si>
  <si>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</si>
  <si>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</si>
  <si>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</si>
  <si>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</si>
  <si>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</si>
  <si>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</si>
  <si>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</si>
  <si>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</si>
  <si>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</si>
  <si>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</si>
  <si>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</si>
  <si>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</si>
  <si>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</si>
  <si>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</si>
  <si>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</si>
  <si>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</si>
  <si>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</si>
  <si>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</si>
  <si>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</si>
  <si>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</si>
  <si>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</si>
  <si>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</si>
  <si>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</si>
  <si>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</si>
  <si>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</si>
  <si>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</si>
  <si>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</si>
  <si>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</si>
  <si>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</si>
  <si>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</si>
  <si>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</si>
  <si>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</si>
  <si>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</si>
  <si>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</si>
  <si>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</si>
  <si>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</si>
  <si>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</si>
  <si>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 xml:space="preserve">прочистка канализации </t>
  </si>
  <si>
    <t>Промывка, опрессовка системы отопления</t>
  </si>
  <si>
    <t>Демонтаж, монтаж эл.узла при смене сопла (1шт)</t>
  </si>
  <si>
    <t>смена вентиля д 15 (2шт)</t>
  </si>
  <si>
    <t>вентиль д 15</t>
  </si>
  <si>
    <t>2шт</t>
  </si>
  <si>
    <t>смена труб д 20 п.пр. (2мп) кв.9</t>
  </si>
  <si>
    <t>труба д 20 п.пр.</t>
  </si>
  <si>
    <t>2мп</t>
  </si>
  <si>
    <t>тройник 20</t>
  </si>
  <si>
    <t>уголок 20</t>
  </si>
  <si>
    <t>муфта 20 раз.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</si>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</sst>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43">
      <selection activeCell="F62" sqref="F62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6">
        <f>L6*126.87*1.202</f>
        <v>361.4196438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459.01819739999996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65.5740282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164.69755920000003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7.39</v>
      </c>
      <c r="M20" s="33">
        <f>SUM(M6:M19)</f>
        <v>1126.9582986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v>9.66</v>
      </c>
      <c r="M24" s="32">
        <f aca="true" t="shared" si="1" ref="M24:M34">L24*126.87*1.202*1.15</f>
        <v>1694.0973936599999</v>
      </c>
    </row>
    <row r="25" spans="1:13" ht="12.75">
      <c r="A25" t="s">
        <v>106</v>
      </c>
      <c r="J25" s="20">
        <v>2</v>
      </c>
      <c r="K25" s="20" t="s">
        <v>137</v>
      </c>
      <c r="L25" s="25">
        <v>51.16</v>
      </c>
      <c r="M25" s="32">
        <f t="shared" si="1"/>
        <v>8972.052035159997</v>
      </c>
    </row>
    <row r="26" spans="1:13" ht="12.75">
      <c r="A26" t="s">
        <v>107</v>
      </c>
      <c r="J26" s="20">
        <v>3</v>
      </c>
      <c r="K26" s="20" t="s">
        <v>138</v>
      </c>
      <c r="L26" s="25">
        <v>3.12</v>
      </c>
      <c r="M26" s="32">
        <f t="shared" si="1"/>
        <v>547.16189112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139</v>
      </c>
      <c r="L27" s="25">
        <v>1.62</v>
      </c>
      <c r="M27" s="32">
        <f t="shared" si="1"/>
        <v>284.10328962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142</v>
      </c>
      <c r="L28" s="25">
        <f>0.02*224.9</f>
        <v>4.498</v>
      </c>
      <c r="M28" s="32">
        <f t="shared" si="1"/>
        <v>788.825059698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148</v>
      </c>
      <c r="L29" s="25">
        <f>0.06*7.1</f>
        <v>0.426</v>
      </c>
      <c r="M29" s="32">
        <f t="shared" si="1"/>
        <v>74.70864282599999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70.484</v>
      </c>
      <c r="M35" s="33">
        <f>SUM(M24:M34)</f>
        <v>12360.948312083998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140</v>
      </c>
      <c r="L39" s="25" t="s">
        <v>141</v>
      </c>
      <c r="M39" s="25">
        <f>2*242.09</f>
        <v>484.18</v>
      </c>
    </row>
    <row r="40" spans="1:13" ht="12.75">
      <c r="A40" s="2" t="s">
        <v>6</v>
      </c>
      <c r="F40" s="11">
        <v>30690.65</v>
      </c>
      <c r="J40" s="20">
        <v>2</v>
      </c>
      <c r="K40" s="20" t="s">
        <v>143</v>
      </c>
      <c r="L40" s="25" t="s">
        <v>144</v>
      </c>
      <c r="M40" s="25">
        <f>2*68</f>
        <v>136</v>
      </c>
    </row>
    <row r="41" spans="1:13" ht="12.75">
      <c r="A41" t="s">
        <v>7</v>
      </c>
      <c r="F41" s="5">
        <v>26758.12</v>
      </c>
      <c r="J41" s="20">
        <v>3</v>
      </c>
      <c r="K41" s="20" t="s">
        <v>145</v>
      </c>
      <c r="L41" s="25" t="s">
        <v>141</v>
      </c>
      <c r="M41" s="25">
        <f>2*4.18</f>
        <v>8.36</v>
      </c>
    </row>
    <row r="42" spans="2:13" ht="12.75">
      <c r="B42" t="s">
        <v>8</v>
      </c>
      <c r="F42" s="9">
        <f>F41/F40</f>
        <v>0.8718655355947169</v>
      </c>
      <c r="J42" s="20">
        <v>4</v>
      </c>
      <c r="K42" s="20" t="s">
        <v>146</v>
      </c>
      <c r="L42" s="25" t="s">
        <v>141</v>
      </c>
      <c r="M42" s="25">
        <f>2*8</f>
        <v>16</v>
      </c>
    </row>
    <row r="43" spans="1:13" ht="12.75">
      <c r="A43" t="s">
        <v>127</v>
      </c>
      <c r="F43" s="11">
        <f>400+400+250</f>
        <v>1050</v>
      </c>
      <c r="J43" s="20">
        <v>5</v>
      </c>
      <c r="K43" s="20" t="s">
        <v>147</v>
      </c>
      <c r="L43" s="25" t="s">
        <v>141</v>
      </c>
      <c r="M43" s="25">
        <f>2*174.5</f>
        <v>349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27808.12</v>
      </c>
      <c r="J44" s="20">
        <v>6</v>
      </c>
      <c r="K44" s="20" t="s">
        <v>149</v>
      </c>
      <c r="L44" s="25" t="s">
        <v>150</v>
      </c>
      <c r="M44" s="25">
        <f>6*13.99</f>
        <v>83.94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(2800+650)*1.202</f>
        <v>4146.9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5348.9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4065.172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0.4</v>
      </c>
      <c r="E55" t="s">
        <v>14</v>
      </c>
      <c r="F55" s="5">
        <f>B55*D55</f>
        <v>256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4321.1720000000005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178887</v>
      </c>
      <c r="D58">
        <v>228897.7</v>
      </c>
      <c r="E58">
        <v>2042.8</v>
      </c>
      <c r="F58" s="34">
        <f>C58/D58*E58</f>
        <v>1596.4789668048213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1126.9582986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12360.948312083998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1*600*1.202</f>
        <v>721.1999999999999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1077.48</v>
      </c>
      <c r="J62" s="20"/>
      <c r="K62" s="20"/>
      <c r="L62" s="30" t="s">
        <v>65</v>
      </c>
      <c r="M62" s="33">
        <f>SUM(M39:M61)</f>
        <v>1077.48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0.38</v>
      </c>
      <c r="E65" s="44" t="s">
        <v>14</v>
      </c>
      <c r="F65" s="45">
        <f>B65*D65</f>
        <v>776.264</v>
      </c>
    </row>
    <row r="66" spans="1:6" ht="12.75">
      <c r="A66" s="59" t="s">
        <v>75</v>
      </c>
      <c r="B66" s="59"/>
      <c r="C66" s="59"/>
      <c r="D66" s="60"/>
      <c r="E66" s="59"/>
      <c r="F66" s="60">
        <v>10520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28179.329577488817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0.26</v>
      </c>
      <c r="E70" t="s">
        <v>14</v>
      </c>
      <c r="F70" s="11">
        <f>B70*D70</f>
        <v>531.128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1.15</v>
      </c>
      <c r="E73" t="s">
        <v>14</v>
      </c>
      <c r="F73" s="11">
        <f>B73*D73</f>
        <v>2349.22</v>
      </c>
    </row>
    <row r="74" spans="1:6" ht="12.75">
      <c r="A74" s="4" t="s">
        <v>29</v>
      </c>
      <c r="F74" s="31">
        <f>F70+F73</f>
        <v>2880.348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2.62</v>
      </c>
      <c r="E77" t="s">
        <v>14</v>
      </c>
      <c r="F77" s="11">
        <f>B77*D77</f>
        <v>5352.136</v>
      </c>
    </row>
    <row r="78" spans="1:6" ht="12.75">
      <c r="A78" s="4" t="s">
        <v>32</v>
      </c>
      <c r="F78" s="8">
        <f>SUM(F77)</f>
        <v>5352.136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46081.885577488814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2672.749363494351</v>
      </c>
      <c r="G81" s="7"/>
      <c r="H81" s="7"/>
      <c r="I81" s="7"/>
    </row>
    <row r="82" spans="1:9" ht="12.75">
      <c r="A82" s="1"/>
      <c r="B82" s="35" t="s">
        <v>129</v>
      </c>
      <c r="C82" s="35"/>
      <c r="D82" s="1"/>
      <c r="E82" s="57"/>
      <c r="F82" s="58">
        <v>973.94</v>
      </c>
      <c r="G82" s="7"/>
      <c r="H82" s="7"/>
      <c r="I82" s="7"/>
    </row>
    <row r="83" spans="1:9" ht="12.75">
      <c r="A83" s="1"/>
      <c r="B83" s="35" t="s">
        <v>130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49912.56494098317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43252</v>
      </c>
      <c r="C87" s="40">
        <v>-363424</v>
      </c>
      <c r="D87" s="42">
        <f>F44</f>
        <v>27808.12</v>
      </c>
      <c r="E87" s="42">
        <f>F85</f>
        <v>49912.56494098317</v>
      </c>
      <c r="F87" s="43">
        <f>C87+D87-E87</f>
        <v>-385528.4449409832</v>
      </c>
    </row>
    <row r="89" spans="1:6" ht="13.5" thickBot="1">
      <c r="A89" t="s">
        <v>112</v>
      </c>
      <c r="C89" s="54">
        <v>43252</v>
      </c>
      <c r="D89" s="8" t="s">
        <v>113</v>
      </c>
      <c r="E89" s="54">
        <v>43281</v>
      </c>
      <c r="F89" t="s">
        <v>114</v>
      </c>
    </row>
    <row r="90" spans="1:7" ht="13.5" thickBot="1">
      <c r="A90" t="s">
        <v>115</v>
      </c>
      <c r="F90" s="55">
        <f>E87</f>
        <v>49912.56494098317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2018-09-10T11:24:08Z</dcterms:modified>
  <cp:category/>
  <cp:version/>
  <cp:contentType/>
  <cp:contentStatus/>
</cp:coreProperties>
</file>