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<sst xmlns="http://schemas.openxmlformats.org/spreadsheetml/2006/main" count="199" uniqueCount="173">
  <si>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</si>
  <si>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</si>
  <si>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</si>
  <si>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</si>
  <si>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</si>
  <si>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</si>
  <si>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</si>
  <si>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</si>
  <si>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</si>
  <si>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</si>
  <si>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</si>
  <si>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</si>
  <si>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</si>
  <si>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</si>
  <si>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</si>
  <si>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</si>
  <si>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</si>
  <si>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</si>
  <si>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</si>
  <si>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</si>
  <si>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</si>
  <si>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</si>
  <si>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</si>
  <si>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</si>
  <si>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</si>
  <si>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</si>
  <si>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</si>
  <si>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</si>
  <si>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</si>
  <si>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</si>
  <si>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</si>
  <si>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</si>
  <si>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</si>
  <si>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</si>
  <si>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</si>
  <si>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</si>
  <si>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</si>
  <si>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</si>
  <si>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</si>
  <si>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</si>
  <si>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</si>
  <si>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</si>
  <si>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</si>
  <si>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</si>
  <si>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</si>
  <si>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</si>
  <si>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</si>
  <si>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</si>
  <si>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</si>
  <si>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</si>
  <si>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</si>
  <si>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</si>
  <si>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</si>
  <si>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</si>
  <si>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</si>
  <si>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</si>
  <si>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</si>
  <si>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</si>
  <si>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</si>
  <si>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</si>
  <si>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</si>
  <si>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</si>
  <si>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</si>
  <si>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</si>
  <si>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</si>
  <si>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</si>
  <si>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12 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</si>
  <si>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</si>
  <si>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</si>
  <si>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</si>
  <si>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</si>
  <si>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</si>
  <si>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</si>
  <si>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</si>
  <si>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</si>
  <si>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</si>
  <si>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</si>
  <si>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</si>
  <si>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 xml:space="preserve">6. Налоги. </t>
    </r>
    <r>
      <rPr>
        <i/>
        <sz val="10"/>
        <rFont val="Arial Cyr"/>
        <family val="0"/>
      </rPr>
      <t>(транспортный,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</si>
  <si>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</si>
  <si>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</si>
  <si>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</si>
  <si>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</si>
  <si>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</si>
  <si>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</si>
  <si>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</si>
  <si>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</si>
  <si>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</si>
  <si>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</si>
  <si>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</si>
  <si>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</si>
  <si>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</si>
  <si>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</si>
  <si>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</si>
  <si>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</si>
  <si>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</si>
  <si>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</si>
  <si>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</si>
  <si>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</si>
  <si>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</si>
  <si>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</si>
  <si>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</si>
  <si>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</si>
  <si>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</si>
  <si>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</si>
  <si>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</si>
  <si>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</si>
  <si>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</si>
  <si>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</si>
  <si>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</si>
  <si>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</si>
  <si>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12 к.1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</si>
  <si>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</si>
  <si>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</si>
  <si>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</si>
  <si>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</si>
  <si>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</si>
  <si>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</si>
  <si>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</si>
  <si>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</si>
  <si>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</si>
  <si>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</si>
  <si>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</si>
  <si>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</si>
  <si>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</si>
  <si>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</si>
  <si>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</si>
  <si>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</si>
  <si>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</si>
  <si>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</si>
  <si>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</si>
  <si>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</si>
  <si>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</si>
  <si>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мая</t>
  </si>
  <si>
    <t>за   май  2018 г.</t>
  </si>
  <si>
    <t>ост.на 01.06</t>
  </si>
  <si>
    <t>прочистка канализации</t>
  </si>
  <si>
    <t>ремонт оконных переплетов, изготовление и монтаж</t>
  </si>
  <si>
    <t>остекление</t>
  </si>
  <si>
    <t>стекло</t>
  </si>
  <si>
    <t>10м2</t>
  </si>
  <si>
    <t>доска</t>
  </si>
  <si>
    <t>10шт</t>
  </si>
  <si>
    <t>5шт</t>
  </si>
  <si>
    <t>смена петель (20шт)</t>
  </si>
  <si>
    <t>петля</t>
  </si>
  <si>
    <t>20шт</t>
  </si>
  <si>
    <t>смена ручек дверных</t>
  </si>
  <si>
    <t>ручки дверные</t>
  </si>
  <si>
    <t>брусок</t>
  </si>
  <si>
    <t>3мп</t>
  </si>
  <si>
    <t>саморезы</t>
  </si>
  <si>
    <t>150шт</t>
  </si>
  <si>
    <t>герметик</t>
  </si>
  <si>
    <t>3шт</t>
  </si>
  <si>
    <t>ремонт подъезда №5</t>
  </si>
  <si>
    <t>материал для ремонта подъезда №5</t>
  </si>
  <si>
    <t>покраска эл.узла</t>
  </si>
  <si>
    <t>краска зелёная</t>
  </si>
  <si>
    <t>1кг</t>
  </si>
  <si>
    <t>азс</t>
  </si>
  <si>
    <t>4шт</t>
  </si>
  <si>
    <t>шина</t>
  </si>
  <si>
    <t>клемник</t>
  </si>
  <si>
    <t>ремонт эл. щита (1шт) п-д5 эт.4</t>
  </si>
  <si>
    <t>ремонт эл. Щита со сменой автоматов (1шт)</t>
  </si>
  <si>
    <t>провод медн.</t>
  </si>
  <si>
    <t>азс 63</t>
  </si>
  <si>
    <t>6шт</t>
  </si>
  <si>
    <t>зажим отв.</t>
  </si>
  <si>
    <t>9шт</t>
  </si>
  <si>
    <t>клекмник</t>
  </si>
  <si>
    <t>14шт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</si>
</sst>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17">
      <selection activeCell="M55" sqref="M55"/>
    </sheetView>
  </sheetViews>
  <sheetFormatPr defaultColWidth="9.00390625" defaultRowHeight="12.75"/>
  <cols>
    <col min="1" max="1" width="15.50390625" style="0" customWidth="1"/>
    <col min="3" max="3" width="10.50390625" style="0" customWidth="1"/>
    <col min="4" max="5" width="11.125" style="0" customWidth="1"/>
    <col min="6" max="6" width="10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5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47">
        <f>L6*126.87*1.202</f>
        <v>0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L7*126.87*1.202</f>
        <v>0</v>
      </c>
    </row>
    <row r="8" spans="1:13" ht="12.75">
      <c r="A8" t="s">
        <v>91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4.05</v>
      </c>
      <c r="M11" s="47">
        <f t="shared" si="0"/>
        <v>617.6158469999999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4.04</v>
      </c>
      <c r="M13" s="47">
        <f t="shared" si="0"/>
        <v>616.0908696</v>
      </c>
    </row>
    <row r="14" spans="1:13" ht="12.75">
      <c r="A14" t="s">
        <v>97</v>
      </c>
      <c r="J14" s="20">
        <v>5</v>
      </c>
      <c r="K14" s="19" t="s">
        <v>49</v>
      </c>
      <c r="L14" s="25">
        <v>10.85</v>
      </c>
      <c r="M14" s="47">
        <f t="shared" si="0"/>
        <v>1654.600479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2.02</v>
      </c>
      <c r="M16" s="47">
        <f t="shared" si="0"/>
        <v>308.0454348</v>
      </c>
    </row>
    <row r="17" spans="5:13" ht="12.75">
      <c r="E17" t="s">
        <v>100</v>
      </c>
      <c r="J17" s="15" t="s">
        <v>53</v>
      </c>
      <c r="K17" s="26" t="s">
        <v>82</v>
      </c>
      <c r="L17" s="21"/>
      <c r="M17" s="47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2.7</v>
      </c>
      <c r="M18" s="47">
        <f t="shared" si="0"/>
        <v>411.743898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47">
        <f t="shared" si="0"/>
        <v>76.24887</v>
      </c>
    </row>
    <row r="20" spans="1:13" ht="12.75">
      <c r="A20" t="s">
        <v>128</v>
      </c>
      <c r="J20" s="20"/>
      <c r="K20" s="27" t="s">
        <v>57</v>
      </c>
      <c r="L20" s="28">
        <f>SUM(L6:L19)</f>
        <v>24.159999999999997</v>
      </c>
      <c r="M20" s="33">
        <f>SUM(M6:M19)</f>
        <v>3684.3453984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25">
        <v>4.83</v>
      </c>
      <c r="M24" s="32">
        <f>L24*126.87*1.202*1.15</f>
        <v>847.0486968299999</v>
      </c>
    </row>
    <row r="25" spans="1:13" ht="12.75">
      <c r="A25" t="s">
        <v>107</v>
      </c>
      <c r="J25" s="20">
        <v>2</v>
      </c>
      <c r="K25" s="20" t="s">
        <v>137</v>
      </c>
      <c r="L25" s="25">
        <f>0.05*347.91</f>
        <v>17.395500000000002</v>
      </c>
      <c r="M25" s="32">
        <f aca="true" t="shared" si="1" ref="M25:M34">L25*126.87*1.202*1.15</f>
        <v>3050.6906015955</v>
      </c>
    </row>
    <row r="26" spans="1:13" ht="12.75">
      <c r="A26" t="s">
        <v>108</v>
      </c>
      <c r="J26" s="20">
        <v>3</v>
      </c>
      <c r="K26" s="41" t="s">
        <v>138</v>
      </c>
      <c r="L26" s="25">
        <f>0.1*310.9</f>
        <v>31.09</v>
      </c>
      <c r="M26" s="32">
        <f t="shared" si="1"/>
        <v>5452.327947089999</v>
      </c>
    </row>
    <row r="27" spans="1:13" ht="12.75">
      <c r="A27" s="55" t="s">
        <v>109</v>
      </c>
      <c r="B27" s="55"/>
      <c r="C27" s="55"/>
      <c r="D27" s="55"/>
      <c r="E27" s="55"/>
      <c r="F27" s="55"/>
      <c r="G27" s="55"/>
      <c r="H27" s="55"/>
      <c r="J27" s="20">
        <v>4</v>
      </c>
      <c r="K27" s="20" t="s">
        <v>144</v>
      </c>
      <c r="L27" s="25">
        <f>0.2*100</f>
        <v>20</v>
      </c>
      <c r="M27" s="32">
        <f t="shared" si="1"/>
        <v>3507.44802</v>
      </c>
    </row>
    <row r="28" spans="1:13" ht="12.75">
      <c r="A28" t="s">
        <v>110</v>
      </c>
      <c r="B28" s="1"/>
      <c r="C28" s="1"/>
      <c r="D28" s="1"/>
      <c r="J28" s="20">
        <v>5</v>
      </c>
      <c r="K28" s="41" t="s">
        <v>147</v>
      </c>
      <c r="L28" s="25">
        <f>0.1*24.6</f>
        <v>2.4600000000000004</v>
      </c>
      <c r="M28" s="32">
        <f t="shared" si="1"/>
        <v>431.41610646000004</v>
      </c>
    </row>
    <row r="29" spans="2:13" ht="12.75">
      <c r="B29" s="1"/>
      <c r="C29" s="8"/>
      <c r="D29" s="8"/>
      <c r="J29" s="20">
        <v>6</v>
      </c>
      <c r="K29" s="41" t="s">
        <v>155</v>
      </c>
      <c r="L29" s="47">
        <v>124</v>
      </c>
      <c r="M29" s="32">
        <f t="shared" si="1"/>
        <v>21746.177723999997</v>
      </c>
    </row>
    <row r="30" spans="10:13" ht="12.75">
      <c r="J30" s="20">
        <v>7</v>
      </c>
      <c r="K30" s="20" t="s">
        <v>157</v>
      </c>
      <c r="L30" s="25">
        <v>3.12</v>
      </c>
      <c r="M30" s="32">
        <f t="shared" si="1"/>
        <v>547.16189112</v>
      </c>
    </row>
    <row r="31" spans="2:13" ht="12.75">
      <c r="B31" t="s">
        <v>0</v>
      </c>
      <c r="J31" s="20">
        <v>8</v>
      </c>
      <c r="K31" s="20" t="s">
        <v>164</v>
      </c>
      <c r="L31" s="25">
        <v>4.83</v>
      </c>
      <c r="M31" s="32">
        <f t="shared" si="1"/>
        <v>847.0486968299999</v>
      </c>
    </row>
    <row r="32" spans="10:13" ht="12.75">
      <c r="J32" s="20">
        <v>9</v>
      </c>
      <c r="K32" s="20" t="s">
        <v>165</v>
      </c>
      <c r="L32" s="25">
        <v>4.83</v>
      </c>
      <c r="M32" s="32">
        <f t="shared" si="1"/>
        <v>847.0486968299999</v>
      </c>
    </row>
    <row r="33" spans="1:13" ht="12.75">
      <c r="A33" t="s">
        <v>1</v>
      </c>
      <c r="E33">
        <v>3937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1000.5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/>
      <c r="K35" s="29" t="s">
        <v>57</v>
      </c>
      <c r="L35" s="28">
        <f>SUM(L24:L34)</f>
        <v>212.55550000000002</v>
      </c>
      <c r="M35" s="33">
        <f>SUM(M24:M34)</f>
        <v>37276.3683807555</v>
      </c>
    </row>
    <row r="36" spans="1:11" ht="12.75">
      <c r="A36" t="s">
        <v>4</v>
      </c>
      <c r="E36">
        <v>410.8</v>
      </c>
      <c r="F36" t="s">
        <v>65</v>
      </c>
      <c r="K36" s="1" t="s">
        <v>61</v>
      </c>
    </row>
    <row r="37" spans="10:13" ht="12.75">
      <c r="J37" s="22" t="s">
        <v>35</v>
      </c>
      <c r="K37" s="22"/>
      <c r="L37" s="22" t="s">
        <v>62</v>
      </c>
      <c r="M37" s="22" t="s">
        <v>41</v>
      </c>
    </row>
    <row r="38" spans="2:13" ht="12.75">
      <c r="B38" s="1" t="s">
        <v>5</v>
      </c>
      <c r="C38" s="1"/>
      <c r="J38" s="23" t="s">
        <v>36</v>
      </c>
      <c r="K38" s="23" t="s">
        <v>37</v>
      </c>
      <c r="L38" s="23"/>
      <c r="M38" s="23" t="s">
        <v>63</v>
      </c>
    </row>
    <row r="39" spans="10:13" ht="12.75">
      <c r="J39" s="20">
        <v>1</v>
      </c>
      <c r="K39" s="20" t="s">
        <v>139</v>
      </c>
      <c r="L39" s="25" t="s">
        <v>140</v>
      </c>
      <c r="M39" s="25">
        <f>10*273.85</f>
        <v>2738.5</v>
      </c>
    </row>
    <row r="40" spans="1:13" ht="12.75">
      <c r="A40" s="2" t="s">
        <v>6</v>
      </c>
      <c r="F40" s="11">
        <f>59277.17-1732.35</f>
        <v>57544.82</v>
      </c>
      <c r="J40" s="20">
        <v>2</v>
      </c>
      <c r="K40" s="20" t="s">
        <v>141</v>
      </c>
      <c r="L40" s="25" t="s">
        <v>143</v>
      </c>
      <c r="M40" s="25">
        <f>5*383</f>
        <v>1915</v>
      </c>
    </row>
    <row r="41" spans="1:13" ht="12.75">
      <c r="A41" t="s">
        <v>7</v>
      </c>
      <c r="F41" s="5">
        <v>47804.07</v>
      </c>
      <c r="J41" s="20">
        <v>3</v>
      </c>
      <c r="K41" s="20" t="s">
        <v>145</v>
      </c>
      <c r="L41" s="25" t="s">
        <v>146</v>
      </c>
      <c r="M41" s="25">
        <f>20*42.47</f>
        <v>849.4</v>
      </c>
    </row>
    <row r="42" spans="2:13" ht="12.75">
      <c r="B42" t="s">
        <v>8</v>
      </c>
      <c r="F42" s="9">
        <f>F41/F40</f>
        <v>0.8307275963327369</v>
      </c>
      <c r="J42" s="20">
        <v>4</v>
      </c>
      <c r="K42" s="20" t="s">
        <v>148</v>
      </c>
      <c r="L42" s="25" t="s">
        <v>142</v>
      </c>
      <c r="M42" s="25">
        <f>10*37</f>
        <v>370</v>
      </c>
    </row>
    <row r="43" spans="1:13" ht="12.75">
      <c r="A43" t="s">
        <v>127</v>
      </c>
      <c r="F43" s="11">
        <f>250+250</f>
        <v>500</v>
      </c>
      <c r="J43" s="20">
        <v>5</v>
      </c>
      <c r="K43" s="20" t="s">
        <v>149</v>
      </c>
      <c r="L43" s="25" t="s">
        <v>150</v>
      </c>
      <c r="M43" s="25">
        <f>3*36</f>
        <v>108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48304.07</v>
      </c>
      <c r="J44" s="20">
        <v>6</v>
      </c>
      <c r="K44" s="20" t="s">
        <v>151</v>
      </c>
      <c r="L44" s="25" t="s">
        <v>152</v>
      </c>
      <c r="M44" s="25">
        <f>150*2.41</f>
        <v>361.5</v>
      </c>
    </row>
    <row r="45" spans="10:13" ht="12.75">
      <c r="J45" s="20">
        <v>7</v>
      </c>
      <c r="K45" s="20" t="s">
        <v>153</v>
      </c>
      <c r="L45" s="25" t="s">
        <v>154</v>
      </c>
      <c r="M45" s="25">
        <f>3*238</f>
        <v>714</v>
      </c>
    </row>
    <row r="46" spans="2:13" ht="12.75">
      <c r="B46" s="1" t="s">
        <v>10</v>
      </c>
      <c r="C46" s="1"/>
      <c r="J46" s="20">
        <v>8</v>
      </c>
      <c r="K46" s="20" t="s">
        <v>156</v>
      </c>
      <c r="L46" s="25"/>
      <c r="M46" s="25">
        <v>21312.42</v>
      </c>
    </row>
    <row r="47" spans="1:13" ht="12.75">
      <c r="A47" s="1"/>
      <c r="B47" s="1"/>
      <c r="C47" s="1"/>
      <c r="J47" s="20">
        <v>9</v>
      </c>
      <c r="K47" s="20" t="s">
        <v>158</v>
      </c>
      <c r="L47" s="25" t="s">
        <v>159</v>
      </c>
      <c r="M47" s="25">
        <v>156.31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 t="s">
        <v>160</v>
      </c>
      <c r="L48" s="25" t="s">
        <v>161</v>
      </c>
      <c r="M48" s="25">
        <f>4*127.17</f>
        <v>508.68</v>
      </c>
    </row>
    <row r="49" spans="1:13" ht="12.75">
      <c r="A49" t="s">
        <v>12</v>
      </c>
      <c r="F49" s="11">
        <f>(6160+1080)*1.202</f>
        <v>8702.48</v>
      </c>
      <c r="J49" s="20">
        <v>11</v>
      </c>
      <c r="K49" s="20" t="s">
        <v>162</v>
      </c>
      <c r="L49" s="25" t="s">
        <v>161</v>
      </c>
      <c r="M49" s="25">
        <f>4*56.66</f>
        <v>226.64</v>
      </c>
    </row>
    <row r="50" spans="1:13" ht="12.75">
      <c r="A50" s="6" t="s">
        <v>15</v>
      </c>
      <c r="D50" s="46"/>
      <c r="E50" s="46"/>
      <c r="F50" s="45">
        <v>0</v>
      </c>
      <c r="J50" s="20">
        <v>13</v>
      </c>
      <c r="K50" s="20" t="s">
        <v>163</v>
      </c>
      <c r="L50" s="25" t="s">
        <v>161</v>
      </c>
      <c r="M50" s="25">
        <f>4*30.1</f>
        <v>120.4</v>
      </c>
    </row>
    <row r="51" spans="1:13" ht="12.75">
      <c r="A51" s="6" t="s">
        <v>83</v>
      </c>
      <c r="E51" s="5">
        <v>0</v>
      </c>
      <c r="F51" s="5">
        <f>E51*E33</f>
        <v>0</v>
      </c>
      <c r="J51" s="20">
        <v>14</v>
      </c>
      <c r="K51" s="20" t="s">
        <v>166</v>
      </c>
      <c r="L51" s="25" t="s">
        <v>150</v>
      </c>
      <c r="M51" s="25">
        <f>3*58.5</f>
        <v>175.5</v>
      </c>
    </row>
    <row r="52" spans="1:13" ht="12.75">
      <c r="A52" s="4" t="s">
        <v>33</v>
      </c>
      <c r="F52" s="31">
        <f>F49+F50+F51</f>
        <v>8702.48</v>
      </c>
      <c r="J52" s="20">
        <v>15</v>
      </c>
      <c r="K52" s="20" t="s">
        <v>167</v>
      </c>
      <c r="L52" s="25" t="s">
        <v>168</v>
      </c>
      <c r="M52" s="25">
        <f>6*127.17</f>
        <v>763.02</v>
      </c>
    </row>
    <row r="53" spans="1:13" ht="12.75">
      <c r="A53" s="4" t="s">
        <v>16</v>
      </c>
      <c r="J53" s="20">
        <v>16</v>
      </c>
      <c r="K53" s="20" t="s">
        <v>169</v>
      </c>
      <c r="L53" s="25" t="s">
        <v>170</v>
      </c>
      <c r="M53" s="25">
        <f>9*117.04</f>
        <v>1053.3600000000001</v>
      </c>
    </row>
    <row r="54" spans="1:13" ht="12.75">
      <c r="A54" t="s">
        <v>74</v>
      </c>
      <c r="C54" s="13"/>
      <c r="D54" s="45">
        <v>1.99</v>
      </c>
      <c r="E54" s="13" t="s">
        <v>14</v>
      </c>
      <c r="F54" s="11">
        <f>E33*D54</f>
        <v>7834.63</v>
      </c>
      <c r="J54" s="20">
        <v>17</v>
      </c>
      <c r="K54" s="20" t="s">
        <v>171</v>
      </c>
      <c r="L54" s="25" t="s">
        <v>172</v>
      </c>
      <c r="M54" s="25">
        <f>14*30.1</f>
        <v>421.40000000000003</v>
      </c>
    </row>
    <row r="55" spans="1:13" ht="12.75">
      <c r="A55" t="s">
        <v>79</v>
      </c>
      <c r="B55">
        <v>1000.5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18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7834.63</v>
      </c>
      <c r="J56" s="20">
        <v>19</v>
      </c>
      <c r="K56" s="20"/>
      <c r="L56" s="25"/>
      <c r="M56" s="25"/>
    </row>
    <row r="57" spans="1:13" ht="12.75">
      <c r="A57" s="4" t="s">
        <v>18</v>
      </c>
      <c r="B57" s="4"/>
      <c r="J57" s="20">
        <v>20</v>
      </c>
      <c r="K57" s="20"/>
      <c r="L57" s="25"/>
      <c r="M57" s="25"/>
    </row>
    <row r="58" spans="1:13" ht="12.75">
      <c r="A58" t="s">
        <v>19</v>
      </c>
      <c r="C58" s="54">
        <v>184596</v>
      </c>
      <c r="D58">
        <v>228897.7</v>
      </c>
      <c r="E58">
        <v>3937</v>
      </c>
      <c r="F58" s="34">
        <f>C58/D58*E58</f>
        <v>3175.0185869058537</v>
      </c>
      <c r="J58" s="20">
        <v>21</v>
      </c>
      <c r="K58" s="20"/>
      <c r="L58" s="25"/>
      <c r="M58" s="25"/>
    </row>
    <row r="59" spans="1:13" ht="12.75">
      <c r="A59" t="s">
        <v>20</v>
      </c>
      <c r="F59" s="34">
        <f>M20</f>
        <v>3684.3453984</v>
      </c>
      <c r="J59" s="20">
        <v>22</v>
      </c>
      <c r="K59" s="20"/>
      <c r="L59" s="25"/>
      <c r="M59" s="25"/>
    </row>
    <row r="60" spans="1:13" ht="12.75">
      <c r="A60" t="s">
        <v>21</v>
      </c>
      <c r="F60" s="11">
        <f>M35</f>
        <v>37276.3683807555</v>
      </c>
      <c r="J60" s="20">
        <v>23</v>
      </c>
      <c r="K60" s="20"/>
      <c r="L60" s="25"/>
      <c r="M60" s="25"/>
    </row>
    <row r="61" spans="1:13" ht="12.75">
      <c r="A61" t="s">
        <v>71</v>
      </c>
      <c r="F61" s="5">
        <v>0</v>
      </c>
      <c r="J61" s="20"/>
      <c r="K61" s="20"/>
      <c r="L61" s="30" t="s">
        <v>64</v>
      </c>
      <c r="M61" s="33">
        <f>SUM(M39:M60)</f>
        <v>31794.130000000005</v>
      </c>
    </row>
    <row r="62" spans="1:6" ht="12.75">
      <c r="A62" t="s">
        <v>22</v>
      </c>
      <c r="F62" s="11">
        <f>M61</f>
        <v>31794.130000000005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3937</v>
      </c>
      <c r="C65" t="s">
        <v>13</v>
      </c>
      <c r="D65" s="11">
        <v>0.35</v>
      </c>
      <c r="E65" t="s">
        <v>14</v>
      </c>
      <c r="F65" s="11">
        <f>B65*D65</f>
        <v>1377.9499999999998</v>
      </c>
    </row>
    <row r="66" spans="1:6" ht="12.75">
      <c r="A66" t="s">
        <v>75</v>
      </c>
      <c r="D66" s="11"/>
      <c r="F66" s="11">
        <v>0</v>
      </c>
    </row>
    <row r="67" spans="1:6" ht="12.75">
      <c r="A67" t="s">
        <v>84</v>
      </c>
      <c r="D67" s="11">
        <v>0</v>
      </c>
      <c r="F67" s="11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77307.81236606136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3937</v>
      </c>
      <c r="C70" t="s">
        <v>65</v>
      </c>
      <c r="D70" s="5">
        <v>0.26</v>
      </c>
      <c r="E70" t="s">
        <v>14</v>
      </c>
      <c r="F70" s="11">
        <f>B70*D70</f>
        <v>1023.62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3937</v>
      </c>
      <c r="C73" t="s">
        <v>13</v>
      </c>
      <c r="D73" s="11">
        <v>0.9</v>
      </c>
      <c r="E73" t="s">
        <v>14</v>
      </c>
      <c r="F73" s="11">
        <f>B73*D73</f>
        <v>3543.3</v>
      </c>
    </row>
    <row r="74" spans="1:6" ht="12.75">
      <c r="A74" s="4" t="s">
        <v>29</v>
      </c>
      <c r="F74" s="31">
        <f>F70+F73</f>
        <v>4566.92</v>
      </c>
    </row>
    <row r="75" spans="1:6" ht="12.75">
      <c r="A75" s="4" t="s">
        <v>30</v>
      </c>
      <c r="F75" s="5"/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3937</v>
      </c>
      <c r="C77" t="s">
        <v>13</v>
      </c>
      <c r="D77" s="11">
        <v>2.02</v>
      </c>
      <c r="E77" t="s">
        <v>14</v>
      </c>
      <c r="F77" s="11">
        <f>B77*D77</f>
        <v>7952.74</v>
      </c>
    </row>
    <row r="78" spans="1:6" ht="12.75">
      <c r="A78" s="4" t="s">
        <v>31</v>
      </c>
      <c r="F78" s="8">
        <f>SUM(F77)</f>
        <v>7952.74</v>
      </c>
    </row>
    <row r="79" spans="1:6" ht="12.75">
      <c r="A79" s="48" t="s">
        <v>78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52" t="s">
        <v>32</v>
      </c>
      <c r="B80" s="52"/>
      <c r="C80" s="49"/>
      <c r="D80" s="49"/>
      <c r="E80" s="49"/>
      <c r="F80" s="53">
        <f>F52+F56+F68+F74+F78+F79</f>
        <v>106364.58236606137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6169.145777231559</v>
      </c>
      <c r="I81" s="7"/>
    </row>
    <row r="82" spans="1:9" ht="12.75">
      <c r="A82" s="1"/>
      <c r="B82" s="35" t="s">
        <v>129</v>
      </c>
      <c r="C82" s="35"/>
      <c r="D82" s="1"/>
      <c r="E82" s="59"/>
      <c r="F82" s="60">
        <f>(2401.78*4)+2401.78</f>
        <v>12008.900000000001</v>
      </c>
      <c r="I82" s="7"/>
    </row>
    <row r="83" spans="1:9" ht="12.75">
      <c r="A83" s="1"/>
      <c r="B83" s="35" t="s">
        <v>130</v>
      </c>
      <c r="C83" s="35"/>
      <c r="D83" s="1"/>
      <c r="E83" s="59"/>
      <c r="F83" s="60">
        <v>433.18</v>
      </c>
      <c r="I83" s="7"/>
    </row>
    <row r="84" spans="1:9" ht="12.75">
      <c r="A84" s="1"/>
      <c r="B84" s="35" t="s">
        <v>131</v>
      </c>
      <c r="C84" s="35"/>
      <c r="D84" s="1"/>
      <c r="E84" s="59"/>
      <c r="F84" s="60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2">
        <f>F80+F81+F82+F83+F84</f>
        <v>124975.80814329293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43221</v>
      </c>
      <c r="C87" s="39">
        <v>-14305</v>
      </c>
      <c r="D87" s="43">
        <f>F44</f>
        <v>48304.07</v>
      </c>
      <c r="E87" s="43">
        <f>F85</f>
        <v>124975.80814329293</v>
      </c>
      <c r="F87" s="44">
        <f>C87+D87-E87</f>
        <v>-90976.73814329293</v>
      </c>
    </row>
    <row r="89" spans="1:6" ht="13.5" thickBot="1">
      <c r="A89" t="s">
        <v>112</v>
      </c>
      <c r="C89" s="56">
        <v>43221</v>
      </c>
      <c r="D89" s="8" t="s">
        <v>113</v>
      </c>
      <c r="E89" s="56">
        <v>43251</v>
      </c>
      <c r="F89" t="s">
        <v>114</v>
      </c>
    </row>
    <row r="90" spans="1:7" ht="13.5" thickBot="1">
      <c r="A90" t="s">
        <v>115</v>
      </c>
      <c r="F90" s="57">
        <f>E87</f>
        <v>124975.80814329293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2017-08-21T12:52:22Z</cp:lastPrinted>
  <dcterms:created xsi:type="dcterms:W3CDTF">2008-08-18T07:30:19Z</dcterms:created>
  <dcterms:modified xsi:type="dcterms:W3CDTF">2018-07-19T05:36:27Z</dcterms:modified>
  <cp:category/>
  <cp:version/>
  <cp:contentType/>
  <cp:contentStatus/>
</cp:coreProperties>
</file>