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УК Лайт-Сити</author>
  </authors>
  <commentList>
    <comment ref="F82" authorId="0">
      <text>
        <r>
          <rPr>
            <b/>
            <sz val="9"/>
            <rFont val="Tahoma"/>
            <family val="0"/>
          </rPr>
          <t>УК Лайт-Сити:</t>
        </r>
        <r>
          <rPr>
            <sz val="9"/>
            <rFont val="Tahoma"/>
            <family val="0"/>
          </rPr>
          <t xml:space="preserve">
был перерасчет</t>
        </r>
      </text>
    </comment>
  </commentList>
</comments>
</file>

<file path=xl/sharedStrings.xml><?xml version="1.0" encoding="utf-8"?>
<sst xmlns="http://schemas.openxmlformats.org/spreadsheetml/2006/main" count="200" uniqueCount="168">
  <si>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</si>
  <si>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</si>
  <si>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</si>
  <si>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</si>
  <si>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</si>
  <si>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</si>
  <si>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</si>
  <si>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</si>
  <si>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</si>
  <si>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</si>
  <si>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</si>
  <si>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</si>
  <si>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</si>
  <si>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</si>
  <si>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</si>
  <si>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</si>
  <si>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</si>
  <si>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</si>
  <si>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</si>
  <si>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</si>
  <si>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</si>
  <si>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</si>
  <si>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</si>
  <si>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</si>
  <si>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</si>
  <si>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</si>
  <si>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</si>
  <si>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</si>
  <si>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</si>
  <si>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</si>
  <si>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</si>
  <si>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</si>
  <si>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</si>
  <si>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</si>
  <si>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</si>
  <si>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</si>
  <si>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</si>
  <si>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</si>
  <si>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</si>
  <si>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</si>
  <si>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</si>
  <si>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</si>
  <si>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</si>
  <si>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</si>
  <si>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</si>
  <si>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</si>
  <si>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</si>
  <si>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</si>
  <si>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</si>
  <si>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</si>
  <si>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</si>
  <si>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</si>
  <si>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</si>
  <si>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</si>
  <si>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</si>
  <si>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</si>
  <si>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</si>
  <si>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</si>
  <si>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</si>
  <si>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</si>
  <si>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</si>
  <si>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</si>
  <si>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</si>
  <si>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</si>
  <si>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</si>
  <si>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</si>
  <si>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д.6</t>
  </si>
  <si>
    <t xml:space="preserve">м2       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</si>
  <si>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</si>
  <si>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</si>
  <si>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</si>
  <si>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</si>
  <si>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</si>
  <si>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</si>
  <si>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</si>
  <si>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</si>
  <si>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</si>
  <si>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</t>
  </si>
  <si>
    <t>(техобслуживание и ремонт по счету)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</si>
  <si>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</si>
  <si>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</si>
  <si>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</si>
  <si>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</si>
  <si>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</si>
  <si>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</si>
  <si>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</si>
  <si>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</si>
  <si>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</si>
  <si>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</si>
  <si>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</si>
  <si>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</si>
  <si>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</si>
  <si>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</si>
  <si>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</si>
  <si>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</si>
  <si>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</si>
  <si>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</si>
  <si>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</si>
  <si>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</si>
  <si>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</si>
  <si>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</si>
  <si>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</si>
  <si>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</si>
  <si>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</si>
  <si>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</si>
  <si>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</si>
  <si>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</si>
  <si>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</si>
  <si>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</si>
  <si>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</si>
  <si>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</si>
  <si>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</si>
  <si>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</si>
  <si>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</si>
  <si>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</si>
  <si>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</si>
  <si>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</si>
  <si>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</si>
  <si>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</si>
  <si>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</si>
  <si>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</si>
  <si>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</si>
  <si>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</si>
  <si>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</si>
  <si>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</si>
  <si>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</si>
  <si>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</si>
  <si>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</si>
  <si>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(арендатор, ростелеком, костар)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</si>
  <si>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</si>
  <si>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</si>
  <si>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</si>
  <si>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</si>
  <si>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</si>
  <si>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октября</t>
  </si>
  <si>
    <t>за   октябрь  2018 г.</t>
  </si>
  <si>
    <t>ост.на 01.11</t>
  </si>
  <si>
    <t xml:space="preserve">смена задвижки д 80 (1шт) </t>
  </si>
  <si>
    <t xml:space="preserve">смена вентиля д 15 (1шт) </t>
  </si>
  <si>
    <t xml:space="preserve">смена фланца д 80 (1шт) </t>
  </si>
  <si>
    <t>задвижка д 80</t>
  </si>
  <si>
    <t>1шт</t>
  </si>
  <si>
    <t>болты, гайки д 12</t>
  </si>
  <si>
    <t>16шт</t>
  </si>
  <si>
    <t>диск</t>
  </si>
  <si>
    <t>3шт</t>
  </si>
  <si>
    <t>вентиль 25</t>
  </si>
  <si>
    <t>вентиль д 15</t>
  </si>
  <si>
    <t>фланец д 80</t>
  </si>
  <si>
    <t>электроды</t>
  </si>
  <si>
    <t>2кг</t>
  </si>
  <si>
    <t>труба 25 п.пр</t>
  </si>
  <si>
    <t>2мп</t>
  </si>
  <si>
    <t>муфта раз. 32</t>
  </si>
  <si>
    <t>муфта нер.32</t>
  </si>
  <si>
    <t>сгон 25</t>
  </si>
  <si>
    <t>муфта 25</t>
  </si>
  <si>
    <t>к/гайка 25</t>
  </si>
  <si>
    <t xml:space="preserve">смена труб д 32 на п.пр. (4мп) </t>
  </si>
  <si>
    <t>смена сгона д 25 (2шт)</t>
  </si>
  <si>
    <t xml:space="preserve">смена вентиля д 25 (2шт) </t>
  </si>
  <si>
    <t>смена сгона д 32 (1шт)</t>
  </si>
  <si>
    <t>труба д 32</t>
  </si>
  <si>
    <t>4мп</t>
  </si>
  <si>
    <t>2шт</t>
  </si>
  <si>
    <t>муфта 32</t>
  </si>
  <si>
    <t>сгон 32</t>
  </si>
  <si>
    <t>к\гайка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</si>
</sst>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7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1" xfId="0" applyFill="1" applyBorder="1" applyAlignment="1">
      <alignment horizontal="center"/>
    </xf>
    <xf numFmtId="0" fontId="11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22" xfId="0" applyNumberFormat="1" applyBorder="1" applyAlignment="1">
      <alignment horizontal="center"/>
    </xf>
    <xf numFmtId="0" fontId="12" fillId="0" borderId="0" xfId="0" applyFont="1" applyAlignment="1">
      <alignment/>
    </xf>
    <xf numFmtId="2" fontId="0" fillId="32" borderId="0" xfId="0" applyNumberFormat="1" applyFill="1" applyAlignment="1">
      <alignment horizontal="center"/>
    </xf>
    <xf numFmtId="2" fontId="0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58">
      <selection activeCell="M58" sqref="M58"/>
    </sheetView>
  </sheetViews>
  <sheetFormatPr defaultColWidth="9.00390625" defaultRowHeight="12.75"/>
  <cols>
    <col min="1" max="1" width="15.50390625" style="0" customWidth="1"/>
    <col min="3" max="3" width="12.00390625" style="0" customWidth="1"/>
    <col min="4" max="4" width="11.125" style="0" customWidth="1"/>
    <col min="5" max="5" width="13.125" style="0" customWidth="1"/>
    <col min="6" max="6" width="9.50390625" style="0" bestFit="1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87</v>
      </c>
      <c r="D2" s="8">
        <v>10</v>
      </c>
      <c r="K2" s="5" t="s">
        <v>135</v>
      </c>
    </row>
    <row r="3" spans="1:13" ht="12.75">
      <c r="A3" t="s">
        <v>88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:13" ht="12.75">
      <c r="A4" t="s">
        <v>89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134</v>
      </c>
      <c r="G5" s="8" t="s">
        <v>133</v>
      </c>
      <c r="J5" s="15"/>
      <c r="K5" s="15"/>
      <c r="L5" s="21" t="s">
        <v>39</v>
      </c>
      <c r="M5" s="21"/>
    </row>
    <row r="6" spans="1:13" ht="12.75">
      <c r="A6" t="s">
        <v>90</v>
      </c>
      <c r="J6" s="20">
        <v>1</v>
      </c>
      <c r="K6" s="20" t="s">
        <v>80</v>
      </c>
      <c r="L6" s="25">
        <v>3.95</v>
      </c>
      <c r="M6" s="46">
        <f>L6*126.87*1.202</f>
        <v>602.366073</v>
      </c>
    </row>
    <row r="7" spans="2:13" ht="12.75">
      <c r="B7" t="s">
        <v>91</v>
      </c>
      <c r="C7" s="1" t="s">
        <v>92</v>
      </c>
      <c r="D7" s="8">
        <v>6</v>
      </c>
      <c r="J7" s="14">
        <v>2</v>
      </c>
      <c r="K7" s="14" t="s">
        <v>42</v>
      </c>
      <c r="L7" s="14"/>
      <c r="M7" s="46">
        <f aca="true" t="shared" si="0" ref="M7:M19">L7*126.87*1.202</f>
        <v>0</v>
      </c>
    </row>
    <row r="8" spans="10:13" ht="12.75">
      <c r="J8" s="15"/>
      <c r="K8" s="15" t="s">
        <v>43</v>
      </c>
      <c r="L8" s="21"/>
      <c r="M8" s="46">
        <f t="shared" si="0"/>
        <v>0</v>
      </c>
    </row>
    <row r="9" spans="1:13" ht="12.75">
      <c r="A9" t="s">
        <v>93</v>
      </c>
      <c r="J9" s="16"/>
      <c r="K9" s="16" t="s">
        <v>44</v>
      </c>
      <c r="L9" s="23"/>
      <c r="M9" s="46">
        <f t="shared" si="0"/>
        <v>0</v>
      </c>
    </row>
    <row r="10" spans="5:13" ht="12.75">
      <c r="E10" t="s">
        <v>94</v>
      </c>
      <c r="J10" s="15">
        <v>3</v>
      </c>
      <c r="K10" s="24" t="s">
        <v>45</v>
      </c>
      <c r="L10" s="21"/>
      <c r="M10" s="46">
        <f t="shared" si="0"/>
        <v>0</v>
      </c>
    </row>
    <row r="11" spans="5:13" ht="12.75">
      <c r="E11" t="s">
        <v>95</v>
      </c>
      <c r="J11" s="16"/>
      <c r="K11" s="18" t="s">
        <v>48</v>
      </c>
      <c r="L11" s="23">
        <v>5.97</v>
      </c>
      <c r="M11" s="46">
        <f t="shared" si="0"/>
        <v>910.4115078</v>
      </c>
    </row>
    <row r="12" spans="5:13" ht="12.75">
      <c r="E12" t="s">
        <v>96</v>
      </c>
      <c r="J12" s="14">
        <v>4</v>
      </c>
      <c r="K12" s="17" t="s">
        <v>46</v>
      </c>
      <c r="L12" s="22"/>
      <c r="M12" s="46">
        <f t="shared" si="0"/>
        <v>0</v>
      </c>
    </row>
    <row r="13" spans="5:13" ht="12.75">
      <c r="E13" t="s">
        <v>97</v>
      </c>
      <c r="J13" s="16"/>
      <c r="K13" s="18" t="s">
        <v>47</v>
      </c>
      <c r="L13" s="23"/>
      <c r="M13" s="46">
        <f t="shared" si="0"/>
        <v>0</v>
      </c>
    </row>
    <row r="14" spans="1:13" ht="12.75">
      <c r="A14" t="s">
        <v>98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99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100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101</v>
      </c>
      <c r="J17" s="15" t="s">
        <v>53</v>
      </c>
      <c r="K17" s="26" t="s">
        <v>84</v>
      </c>
      <c r="L17" s="21">
        <v>0</v>
      </c>
      <c r="M17" s="46">
        <f t="shared" si="0"/>
        <v>0</v>
      </c>
    </row>
    <row r="18" spans="5:13" ht="12.75">
      <c r="E18" t="s">
        <v>102</v>
      </c>
      <c r="J18" s="15" t="s">
        <v>55</v>
      </c>
      <c r="K18" s="26" t="s">
        <v>54</v>
      </c>
      <c r="L18" s="21">
        <v>1.44</v>
      </c>
      <c r="M18" s="46">
        <f t="shared" si="0"/>
        <v>219.5967456</v>
      </c>
    </row>
    <row r="19" spans="1:13" ht="12.75">
      <c r="A19" t="s">
        <v>103</v>
      </c>
      <c r="J19" s="16" t="s">
        <v>83</v>
      </c>
      <c r="K19" s="18" t="s">
        <v>56</v>
      </c>
      <c r="L19" s="23">
        <v>0.5</v>
      </c>
      <c r="M19" s="46">
        <f t="shared" si="0"/>
        <v>76.24887</v>
      </c>
    </row>
    <row r="20" spans="1:13" ht="12.75">
      <c r="A20" t="s">
        <v>104</v>
      </c>
      <c r="J20" s="20"/>
      <c r="K20" s="27" t="s">
        <v>57</v>
      </c>
      <c r="L20" s="28">
        <f>SUM(L6:L19)</f>
        <v>11.86</v>
      </c>
      <c r="M20" s="34">
        <f>SUM(M6:M19)</f>
        <v>1808.6231964</v>
      </c>
    </row>
    <row r="21" spans="1:11" ht="12.75">
      <c r="A21" t="s">
        <v>129</v>
      </c>
      <c r="K21" s="1" t="s">
        <v>58</v>
      </c>
    </row>
    <row r="22" spans="1:13" ht="12.75">
      <c r="A22" t="s">
        <v>105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106</v>
      </c>
      <c r="J23" s="23" t="s">
        <v>35</v>
      </c>
      <c r="K23" s="23" t="s">
        <v>36</v>
      </c>
      <c r="L23" s="23" t="s">
        <v>59</v>
      </c>
      <c r="M23" s="23" t="s">
        <v>41</v>
      </c>
    </row>
    <row r="24" spans="1:13" ht="12.75">
      <c r="A24" t="s">
        <v>107</v>
      </c>
      <c r="J24" s="20">
        <v>1</v>
      </c>
      <c r="K24" s="20" t="s">
        <v>137</v>
      </c>
      <c r="L24" s="46">
        <v>4.22</v>
      </c>
      <c r="M24" s="33">
        <f aca="true" t="shared" si="1" ref="M24:M35">L24*126.87*1.202*1.15</f>
        <v>740.07153222</v>
      </c>
    </row>
    <row r="25" spans="1:13" ht="12.75">
      <c r="A25" t="s">
        <v>108</v>
      </c>
      <c r="J25" s="20">
        <v>2</v>
      </c>
      <c r="K25" s="20" t="s">
        <v>160</v>
      </c>
      <c r="L25" s="46">
        <v>2.06</v>
      </c>
      <c r="M25" s="33">
        <f t="shared" si="1"/>
        <v>361.26714606</v>
      </c>
    </row>
    <row r="26" spans="1:13" ht="12.75">
      <c r="A26" t="s">
        <v>109</v>
      </c>
      <c r="J26" s="20">
        <v>3</v>
      </c>
      <c r="K26" s="20" t="s">
        <v>138</v>
      </c>
      <c r="L26" s="46">
        <v>0.81</v>
      </c>
      <c r="M26" s="33">
        <f t="shared" si="1"/>
        <v>142.05164481</v>
      </c>
    </row>
    <row r="27" spans="1:13" ht="12.75">
      <c r="A27" s="54" t="s">
        <v>110</v>
      </c>
      <c r="B27" s="54"/>
      <c r="C27" s="54"/>
      <c r="D27" s="54"/>
      <c r="E27" s="54"/>
      <c r="F27" s="54"/>
      <c r="G27" s="54"/>
      <c r="H27" s="54"/>
      <c r="J27" s="20">
        <v>4</v>
      </c>
      <c r="K27" s="20" t="s">
        <v>139</v>
      </c>
      <c r="L27" s="25">
        <v>2.83</v>
      </c>
      <c r="M27" s="33">
        <f t="shared" si="1"/>
        <v>496.30389482999993</v>
      </c>
    </row>
    <row r="28" spans="1:13" ht="12.75">
      <c r="A28" t="s">
        <v>111</v>
      </c>
      <c r="B28" s="1"/>
      <c r="C28" s="1"/>
      <c r="D28" s="1"/>
      <c r="J28" s="20">
        <v>5</v>
      </c>
      <c r="K28" s="20" t="s">
        <v>158</v>
      </c>
      <c r="L28" s="25">
        <f>1.56*4</f>
        <v>6.24</v>
      </c>
      <c r="M28" s="33">
        <f t="shared" si="1"/>
        <v>1094.32378224</v>
      </c>
    </row>
    <row r="29" spans="1:13" ht="12.75">
      <c r="A29" t="s">
        <v>112</v>
      </c>
      <c r="B29" s="1"/>
      <c r="C29" s="8"/>
      <c r="D29" s="8"/>
      <c r="J29" s="20">
        <v>6</v>
      </c>
      <c r="K29" s="20" t="s">
        <v>159</v>
      </c>
      <c r="L29" s="25">
        <v>0.64</v>
      </c>
      <c r="M29" s="33">
        <f t="shared" si="1"/>
        <v>112.23833664</v>
      </c>
    </row>
    <row r="30" spans="10:13" ht="12.75">
      <c r="J30" s="20">
        <v>7</v>
      </c>
      <c r="K30" s="20" t="s">
        <v>161</v>
      </c>
      <c r="L30" s="25">
        <v>0.42</v>
      </c>
      <c r="M30" s="33">
        <f t="shared" si="1"/>
        <v>73.65640841999999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2844.4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248</v>
      </c>
      <c r="F36" t="s">
        <v>65</v>
      </c>
      <c r="J36" s="20"/>
      <c r="K36" s="30" t="s">
        <v>57</v>
      </c>
      <c r="L36" s="28">
        <f>SUM(L24:L24)</f>
        <v>4.22</v>
      </c>
      <c r="M36" s="34">
        <f>SUM(M24:M35)</f>
        <v>3019.91274522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34</v>
      </c>
      <c r="K38" s="22"/>
      <c r="L38" s="22" t="s">
        <v>62</v>
      </c>
      <c r="M38" s="22" t="s">
        <v>40</v>
      </c>
    </row>
    <row r="39" spans="10:13" ht="12.75">
      <c r="J39" s="23" t="s">
        <v>35</v>
      </c>
      <c r="K39" s="23" t="s">
        <v>36</v>
      </c>
      <c r="L39" s="23"/>
      <c r="M39" s="23" t="s">
        <v>63</v>
      </c>
    </row>
    <row r="40" spans="1:13" ht="12.75">
      <c r="A40" s="2" t="s">
        <v>6</v>
      </c>
      <c r="F40" s="11">
        <f>42188.37-16574.9</f>
        <v>25613.47</v>
      </c>
      <c r="J40" s="20">
        <v>1</v>
      </c>
      <c r="K40" s="20" t="s">
        <v>140</v>
      </c>
      <c r="L40" s="25" t="s">
        <v>141</v>
      </c>
      <c r="M40" s="25">
        <v>5000</v>
      </c>
    </row>
    <row r="41" spans="1:13" ht="12.75">
      <c r="A41" t="s">
        <v>7</v>
      </c>
      <c r="F41" s="11">
        <v>36675.39</v>
      </c>
      <c r="J41" s="20">
        <v>2</v>
      </c>
      <c r="K41" s="20" t="s">
        <v>142</v>
      </c>
      <c r="L41" s="25" t="s">
        <v>143</v>
      </c>
      <c r="M41" s="25">
        <f>16*14</f>
        <v>224</v>
      </c>
    </row>
    <row r="42" spans="2:13" ht="12.75">
      <c r="B42" t="s">
        <v>8</v>
      </c>
      <c r="F42" s="9">
        <f>F41/F40</f>
        <v>1.4318790074128964</v>
      </c>
      <c r="J42" s="20">
        <v>3</v>
      </c>
      <c r="K42" s="20" t="s">
        <v>144</v>
      </c>
      <c r="L42" s="25" t="s">
        <v>145</v>
      </c>
      <c r="M42" s="25">
        <f>3*23.55</f>
        <v>70.65</v>
      </c>
    </row>
    <row r="43" spans="1:13" ht="12.75">
      <c r="A43" t="s">
        <v>128</v>
      </c>
      <c r="E43" s="62"/>
      <c r="F43" s="5">
        <f>(513.2*13.81)+250+400</f>
        <v>7737.292000000001</v>
      </c>
      <c r="J43" s="20">
        <v>4</v>
      </c>
      <c r="K43" s="57" t="s">
        <v>146</v>
      </c>
      <c r="L43" s="58" t="s">
        <v>164</v>
      </c>
      <c r="M43" s="61">
        <f>2*539</f>
        <v>1078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44412.682</v>
      </c>
      <c r="J44" s="20">
        <v>5</v>
      </c>
      <c r="K44" s="20" t="s">
        <v>147</v>
      </c>
      <c r="L44" s="25" t="s">
        <v>141</v>
      </c>
      <c r="M44" s="25">
        <v>298</v>
      </c>
    </row>
    <row r="45" spans="10:13" ht="12.75">
      <c r="J45" s="20">
        <v>6</v>
      </c>
      <c r="K45" s="20" t="s">
        <v>148</v>
      </c>
      <c r="L45" s="25" t="s">
        <v>141</v>
      </c>
      <c r="M45" s="25">
        <v>428</v>
      </c>
    </row>
    <row r="46" spans="2:13" ht="12.75">
      <c r="B46" s="1" t="s">
        <v>10</v>
      </c>
      <c r="C46" s="1"/>
      <c r="J46" s="20">
        <v>7</v>
      </c>
      <c r="K46" s="20" t="s">
        <v>149</v>
      </c>
      <c r="L46" s="25" t="s">
        <v>150</v>
      </c>
      <c r="M46" s="25">
        <f>2*157.05</f>
        <v>314.1</v>
      </c>
    </row>
    <row r="47" spans="10:13" ht="12.75">
      <c r="J47" s="20">
        <v>8</v>
      </c>
      <c r="K47" s="20" t="s">
        <v>151</v>
      </c>
      <c r="L47" s="25" t="s">
        <v>152</v>
      </c>
      <c r="M47" s="25">
        <f>2*79</f>
        <v>158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 t="s">
        <v>153</v>
      </c>
      <c r="L48" s="25" t="s">
        <v>141</v>
      </c>
      <c r="M48" s="25">
        <v>137</v>
      </c>
    </row>
    <row r="49" spans="1:13" ht="12.75">
      <c r="A49" t="s">
        <v>12</v>
      </c>
      <c r="F49" s="11">
        <f>(4480+695)*1.202</f>
        <v>6220.349999999999</v>
      </c>
      <c r="J49" s="20">
        <v>10</v>
      </c>
      <c r="K49" s="20" t="s">
        <v>154</v>
      </c>
      <c r="L49" s="25" t="s">
        <v>141</v>
      </c>
      <c r="M49" s="25">
        <v>78</v>
      </c>
    </row>
    <row r="50" spans="1:13" ht="12.75">
      <c r="A50" s="6" t="s">
        <v>15</v>
      </c>
      <c r="F50" s="11">
        <f>2000*1.202</f>
        <v>2404</v>
      </c>
      <c r="J50" s="20">
        <v>11</v>
      </c>
      <c r="K50" s="20" t="s">
        <v>155</v>
      </c>
      <c r="L50" s="25" t="s">
        <v>164</v>
      </c>
      <c r="M50" s="25">
        <f>2*48.27</f>
        <v>96.54</v>
      </c>
    </row>
    <row r="51" spans="1:13" ht="12.75">
      <c r="A51" s="6" t="s">
        <v>85</v>
      </c>
      <c r="E51" s="5">
        <v>0</v>
      </c>
      <c r="F51" s="11">
        <f>E51*E33</f>
        <v>0</v>
      </c>
      <c r="J51" s="20">
        <v>12</v>
      </c>
      <c r="K51" s="20" t="s">
        <v>156</v>
      </c>
      <c r="L51" s="25" t="s">
        <v>164</v>
      </c>
      <c r="M51" s="25">
        <v>12</v>
      </c>
    </row>
    <row r="52" spans="1:13" ht="12.75">
      <c r="A52" s="4" t="s">
        <v>32</v>
      </c>
      <c r="B52" s="1"/>
      <c r="F52" s="32">
        <f>F49+F50+F51</f>
        <v>8624.349999999999</v>
      </c>
      <c r="J52" s="20">
        <v>13</v>
      </c>
      <c r="K52" s="20" t="s">
        <v>157</v>
      </c>
      <c r="L52" s="25" t="s">
        <v>164</v>
      </c>
      <c r="M52" s="25">
        <v>30</v>
      </c>
    </row>
    <row r="53" spans="1:13" ht="12.75">
      <c r="A53" s="4" t="s">
        <v>16</v>
      </c>
      <c r="J53" s="20">
        <v>14</v>
      </c>
      <c r="K53" s="20" t="s">
        <v>162</v>
      </c>
      <c r="L53" s="25" t="s">
        <v>163</v>
      </c>
      <c r="M53" s="25">
        <f>4*79</f>
        <v>316</v>
      </c>
    </row>
    <row r="54" spans="1:13" ht="12.75">
      <c r="A54" t="s">
        <v>76</v>
      </c>
      <c r="D54" s="5">
        <v>1.99</v>
      </c>
      <c r="E54" t="s">
        <v>14</v>
      </c>
      <c r="F54" s="11">
        <f>E33*D54</f>
        <v>5660.356</v>
      </c>
      <c r="J54" s="20">
        <v>15</v>
      </c>
      <c r="K54" s="20" t="s">
        <v>165</v>
      </c>
      <c r="L54" s="25" t="s">
        <v>145</v>
      </c>
      <c r="M54" s="25">
        <f>3*10</f>
        <v>30</v>
      </c>
    </row>
    <row r="55" spans="1:13" ht="12.75">
      <c r="A55" t="s">
        <v>82</v>
      </c>
      <c r="B55">
        <v>0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16</v>
      </c>
      <c r="K55" s="20" t="s">
        <v>166</v>
      </c>
      <c r="L55" s="25" t="s">
        <v>141</v>
      </c>
      <c r="M55" s="25">
        <v>72.13</v>
      </c>
    </row>
    <row r="56" spans="1:13" ht="12.75">
      <c r="A56" s="4" t="s">
        <v>17</v>
      </c>
      <c r="B56" s="4"/>
      <c r="C56" s="10"/>
      <c r="F56" s="32">
        <f>SUM(F54:F55)</f>
        <v>5660.356</v>
      </c>
      <c r="J56" s="20">
        <v>17</v>
      </c>
      <c r="K56" s="20" t="s">
        <v>165</v>
      </c>
      <c r="L56" s="25" t="s">
        <v>141</v>
      </c>
      <c r="M56" s="25">
        <v>58</v>
      </c>
    </row>
    <row r="57" spans="1:13" ht="12.75">
      <c r="A57" s="4" t="s">
        <v>18</v>
      </c>
      <c r="B57" s="4"/>
      <c r="J57" s="20">
        <v>18</v>
      </c>
      <c r="K57" s="20" t="s">
        <v>167</v>
      </c>
      <c r="L57" s="25" t="s">
        <v>141</v>
      </c>
      <c r="M57" s="25">
        <v>21.9</v>
      </c>
    </row>
    <row r="58" spans="1:13" ht="12.75">
      <c r="A58" t="s">
        <v>19</v>
      </c>
      <c r="C58" s="53">
        <v>185738</v>
      </c>
      <c r="D58">
        <v>178887</v>
      </c>
      <c r="E58">
        <v>2844.4</v>
      </c>
      <c r="F58" s="35">
        <f>C58/D58*E58</f>
        <v>2953.334603408856</v>
      </c>
      <c r="J58" s="20">
        <v>19</v>
      </c>
      <c r="K58" s="20"/>
      <c r="L58" s="25"/>
      <c r="M58" s="25"/>
    </row>
    <row r="59" spans="1:13" ht="12.75">
      <c r="A59" t="s">
        <v>20</v>
      </c>
      <c r="F59" s="35">
        <f>M20</f>
        <v>1808.6231964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3019.91274522</v>
      </c>
      <c r="J60" s="20">
        <v>21</v>
      </c>
      <c r="K60" s="20"/>
      <c r="L60" s="25"/>
      <c r="M60" s="25"/>
    </row>
    <row r="61" spans="1:13" ht="12.75">
      <c r="A61" t="s">
        <v>74</v>
      </c>
      <c r="F61" s="5">
        <f>1*600*1.202</f>
        <v>721.1999999999999</v>
      </c>
      <c r="J61" s="20"/>
      <c r="K61" s="20"/>
      <c r="L61" s="31" t="s">
        <v>64</v>
      </c>
      <c r="M61" s="28">
        <f>SUM(M40:M60)</f>
        <v>8422.32</v>
      </c>
    </row>
    <row r="62" spans="1:6" ht="12.75">
      <c r="A62" t="s">
        <v>22</v>
      </c>
      <c r="F62" s="5">
        <f>M61</f>
        <v>8422.32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2844.4</v>
      </c>
      <c r="C65" t="s">
        <v>13</v>
      </c>
      <c r="D65" s="11">
        <v>0.34</v>
      </c>
      <c r="E65" t="s">
        <v>14</v>
      </c>
      <c r="F65" s="11">
        <f>B65*D65</f>
        <v>967.0960000000001</v>
      </c>
    </row>
    <row r="66" spans="1:6" ht="12.75">
      <c r="A66" s="53" t="s">
        <v>77</v>
      </c>
      <c r="B66" s="53" t="s">
        <v>78</v>
      </c>
      <c r="C66" s="53"/>
      <c r="D66" s="63"/>
      <c r="E66" s="53"/>
      <c r="F66" s="63">
        <v>0</v>
      </c>
    </row>
    <row r="67" spans="1:6" ht="12.75">
      <c r="A67" s="49" t="s">
        <v>86</v>
      </c>
      <c r="B67" s="49"/>
      <c r="C67" s="49"/>
      <c r="D67" s="52">
        <v>0</v>
      </c>
      <c r="E67" s="49"/>
      <c r="F67" s="52">
        <f>D67*E33</f>
        <v>0</v>
      </c>
    </row>
    <row r="68" spans="1:6" ht="12.75">
      <c r="A68" s="4" t="s">
        <v>68</v>
      </c>
      <c r="B68" s="4"/>
      <c r="C68" s="10"/>
      <c r="F68" s="32">
        <f>SUM(F58:F67)</f>
        <v>17892.48654502886</v>
      </c>
    </row>
    <row r="69" ht="12.75">
      <c r="A69" s="4" t="s">
        <v>25</v>
      </c>
    </row>
    <row r="70" spans="1:6" ht="12.75">
      <c r="A70" t="s">
        <v>26</v>
      </c>
      <c r="B70">
        <v>2844.4</v>
      </c>
      <c r="C70" t="s">
        <v>65</v>
      </c>
      <c r="D70" s="5">
        <v>0.25</v>
      </c>
      <c r="E70" t="s">
        <v>14</v>
      </c>
      <c r="F70" s="11">
        <f>B70*D70</f>
        <v>711.1</v>
      </c>
    </row>
    <row r="71" spans="1:6" ht="12.75">
      <c r="A71" t="s">
        <v>27</v>
      </c>
      <c r="F71" s="5"/>
    </row>
    <row r="72" spans="1:6" ht="12.75">
      <c r="A72" s="7" t="s">
        <v>73</v>
      </c>
      <c r="F72" s="5"/>
    </row>
    <row r="73" spans="2:6" ht="12.75">
      <c r="B73">
        <v>2844.4</v>
      </c>
      <c r="C73" t="s">
        <v>67</v>
      </c>
      <c r="D73" s="11">
        <v>0.98</v>
      </c>
      <c r="F73" s="11">
        <f>B73*D73</f>
        <v>2787.512</v>
      </c>
    </row>
    <row r="74" spans="1:6" ht="12.75">
      <c r="A74" s="4" t="s">
        <v>28</v>
      </c>
      <c r="B74" s="1"/>
      <c r="F74" s="32">
        <f>F70+F73</f>
        <v>3498.612</v>
      </c>
    </row>
    <row r="75" ht="12.75">
      <c r="A75" s="4" t="s">
        <v>29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2844.4</v>
      </c>
      <c r="C77" t="s">
        <v>67</v>
      </c>
      <c r="D77" s="11">
        <v>2</v>
      </c>
      <c r="F77" s="5">
        <f>B77*D77</f>
        <v>5688.8</v>
      </c>
    </row>
    <row r="78" spans="1:6" ht="12.75">
      <c r="A78" s="4" t="s">
        <v>30</v>
      </c>
      <c r="B78" s="1"/>
      <c r="F78" s="8">
        <f>SUM(F77)</f>
        <v>5688.8</v>
      </c>
    </row>
    <row r="79" spans="1:6" ht="12.75">
      <c r="A79" s="47" t="s">
        <v>81</v>
      </c>
      <c r="B79" s="48"/>
      <c r="C79" s="49"/>
      <c r="D79" s="50">
        <v>0</v>
      </c>
      <c r="E79" s="49"/>
      <c r="F79" s="51">
        <f>D79*E33</f>
        <v>0</v>
      </c>
    </row>
    <row r="80" spans="1:6" ht="12.75">
      <c r="A80" s="1" t="s">
        <v>31</v>
      </c>
      <c r="B80" s="1"/>
      <c r="F80" s="32">
        <f>F52+F56+F68+F74+F78+F79</f>
        <v>41364.60454502886</v>
      </c>
    </row>
    <row r="81" spans="1:9" ht="12.75">
      <c r="A81" s="1" t="s">
        <v>79</v>
      </c>
      <c r="B81" s="36"/>
      <c r="C81" s="45">
        <v>0.058</v>
      </c>
      <c r="D81" s="1"/>
      <c r="E81" s="1"/>
      <c r="F81" s="32">
        <f>F80*5.8%</f>
        <v>2399.1470636116737</v>
      </c>
      <c r="I81" s="7"/>
    </row>
    <row r="82" spans="1:9" ht="12.75">
      <c r="A82" s="1"/>
      <c r="B82" s="36" t="s">
        <v>130</v>
      </c>
      <c r="C82" s="45"/>
      <c r="D82" s="1"/>
      <c r="E82" s="59"/>
      <c r="F82" s="64">
        <v>0</v>
      </c>
      <c r="I82" s="7"/>
    </row>
    <row r="83" spans="1:9" ht="12.75">
      <c r="A83" s="1"/>
      <c r="B83" s="36" t="s">
        <v>131</v>
      </c>
      <c r="C83" s="45"/>
      <c r="D83" s="1"/>
      <c r="E83" s="59"/>
      <c r="F83" s="60">
        <v>226.47</v>
      </c>
      <c r="I83" s="7"/>
    </row>
    <row r="84" spans="1:9" ht="12.75">
      <c r="A84" s="1"/>
      <c r="B84" s="36" t="s">
        <v>132</v>
      </c>
      <c r="C84" s="45"/>
      <c r="D84" s="1"/>
      <c r="E84" s="59"/>
      <c r="F84" s="60">
        <v>0</v>
      </c>
      <c r="I84" s="7"/>
    </row>
    <row r="85" spans="1:6" ht="14.25">
      <c r="A85" s="12" t="s">
        <v>33</v>
      </c>
      <c r="B85" s="12"/>
      <c r="C85" s="12"/>
      <c r="D85" s="12"/>
      <c r="E85" s="12"/>
      <c r="F85" s="42">
        <f>F80+F81+F82+F83+F84</f>
        <v>43990.22160864053</v>
      </c>
    </row>
    <row r="86" spans="2:6" ht="12.75">
      <c r="B86" s="37" t="s">
        <v>69</v>
      </c>
      <c r="C86" s="38" t="s">
        <v>70</v>
      </c>
      <c r="D86" s="22" t="s">
        <v>71</v>
      </c>
      <c r="E86" s="22" t="s">
        <v>72</v>
      </c>
      <c r="F86" s="41" t="s">
        <v>136</v>
      </c>
    </row>
    <row r="87" spans="1:6" ht="12.75">
      <c r="A87" s="13"/>
      <c r="B87" s="39">
        <v>43374</v>
      </c>
      <c r="C87" s="40">
        <v>-196154</v>
      </c>
      <c r="D87" s="43">
        <f>F44</f>
        <v>44412.682</v>
      </c>
      <c r="E87" s="43">
        <f>F85</f>
        <v>43990.22160864053</v>
      </c>
      <c r="F87" s="44">
        <f>C87+D87-E87</f>
        <v>-195731.53960864054</v>
      </c>
    </row>
    <row r="89" spans="1:6" ht="13.5" thickBot="1">
      <c r="A89" t="s">
        <v>113</v>
      </c>
      <c r="C89" s="55">
        <v>43374</v>
      </c>
      <c r="D89" s="8" t="s">
        <v>114</v>
      </c>
      <c r="E89" s="55">
        <v>43404</v>
      </c>
      <c r="F89" t="s">
        <v>115</v>
      </c>
    </row>
    <row r="90" spans="1:7" ht="13.5" thickBot="1">
      <c r="A90" t="s">
        <v>116</v>
      </c>
      <c r="F90" s="56">
        <f>E87</f>
        <v>43990.22160864053</v>
      </c>
      <c r="G90" t="s">
        <v>14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2017-08-21T12:44:39Z</cp:lastPrinted>
  <dcterms:created xsi:type="dcterms:W3CDTF">2008-08-18T07:30:19Z</dcterms:created>
  <dcterms:modified xsi:type="dcterms:W3CDTF">2019-01-28T05:07:31Z</dcterms:modified>
  <cp:category/>
  <cp:version/>
  <cp:contentType/>
  <cp:contentStatus/>
</cp:coreProperties>
</file>