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<sst xmlns="http://schemas.openxmlformats.org/spreadsheetml/2006/main" count="176" uniqueCount="150">
  <si>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</si>
  <si>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</si>
  <si>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</si>
  <si>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</si>
  <si>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</si>
  <si>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</si>
  <si>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</si>
  <si>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</si>
  <si>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</si>
  <si>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</si>
  <si>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</si>
  <si>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</si>
  <si>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</si>
  <si>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</si>
  <si>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</si>
  <si>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</si>
  <si>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</si>
  <si>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</si>
  <si>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</si>
  <si>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</si>
  <si>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</si>
  <si>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</si>
  <si>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</si>
  <si>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</si>
  <si>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</si>
  <si>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</si>
  <si>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</si>
  <si>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</si>
  <si>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</si>
  <si>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</si>
  <si>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</si>
  <si>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</si>
  <si>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</si>
  <si>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</si>
  <si>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</si>
  <si>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</si>
  <si>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</si>
  <si>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</si>
  <si>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</si>
  <si>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</si>
  <si>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</si>
  <si>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</si>
  <si>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</si>
  <si>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</si>
  <si>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</si>
  <si>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</si>
  <si>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</si>
  <si>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</si>
  <si>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</si>
  <si>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</si>
  <si>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</si>
  <si>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</si>
  <si>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</si>
  <si>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</si>
  <si>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</si>
  <si>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</si>
  <si>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</si>
  <si>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</si>
  <si>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</si>
  <si>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</si>
  <si>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</si>
  <si>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</si>
  <si>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</si>
  <si>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</si>
  <si>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</si>
  <si>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</si>
  <si>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</si>
  <si>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</si>
  <si>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</si>
  <si>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</si>
  <si>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</si>
  <si>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</si>
  <si>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</si>
  <si>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</si>
  <si>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</si>
  <si>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</si>
  <si>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</si>
  <si>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</si>
  <si>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</si>
  <si>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</si>
  <si>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</si>
  <si>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</si>
  <si>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</si>
  <si>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</si>
  <si>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</si>
  <si>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</si>
  <si>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</si>
  <si>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</si>
  <si>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</si>
  <si>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</si>
  <si>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</si>
  <si>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</si>
  <si>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</si>
  <si>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</si>
  <si>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</si>
  <si>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</si>
  <si>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</si>
  <si>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</si>
  <si>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</si>
  <si>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</si>
  <si>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</si>
  <si>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</si>
  <si>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</si>
  <si>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</si>
  <si>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</si>
  <si>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</si>
  <si>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</si>
  <si>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</si>
  <si>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</si>
  <si>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</si>
  <si>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</si>
  <si>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</si>
  <si>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</si>
  <si>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</si>
  <si>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</si>
  <si>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</si>
  <si>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</si>
  <si>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</si>
  <si>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</si>
  <si>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</si>
  <si>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</si>
  <si>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</si>
  <si>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</si>
  <si>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</si>
  <si>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</si>
  <si>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</si>
  <si>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</si>
  <si>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</si>
  <si>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</si>
  <si>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</si>
  <si>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</si>
  <si>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</si>
  <si>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октября</t>
  </si>
  <si>
    <t>за   октябрь  2018 г.</t>
  </si>
  <si>
    <t>ост.на 01.11</t>
  </si>
  <si>
    <t>смена труб д 110 пвх (9мп) п-д1 подвал</t>
  </si>
  <si>
    <t>установка заглушки (2шт) п-д1 подвал</t>
  </si>
  <si>
    <t>3шт</t>
  </si>
  <si>
    <t>смена труб д 110 пвх 1метровая</t>
  </si>
  <si>
    <t>смена труб д 110 пвх 2метровая</t>
  </si>
  <si>
    <t>тройник 110</t>
  </si>
  <si>
    <t>4шт</t>
  </si>
  <si>
    <t>переход</t>
  </si>
  <si>
    <t>заглушка</t>
  </si>
  <si>
    <t>2шт</t>
  </si>
  <si>
    <t>манжета</t>
  </si>
  <si>
    <t>полуотвод</t>
  </si>
  <si>
    <t>отвод</t>
  </si>
  <si>
    <t>патрубок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</si>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</sst>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L46" sqref="L46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84</v>
      </c>
      <c r="D2" s="8">
        <v>10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2.61</v>
      </c>
      <c r="M6" s="46">
        <f>L6*126.87*1.202</f>
        <v>398.01910139999995</v>
      </c>
    </row>
    <row r="7" spans="2:13" ht="12.75">
      <c r="B7" t="s">
        <v>88</v>
      </c>
      <c r="C7" s="1" t="s">
        <v>89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3.72</v>
      </c>
      <c r="M11" s="46">
        <f t="shared" si="0"/>
        <v>511.085592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511.085592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1.86</v>
      </c>
      <c r="M16" s="46">
        <f t="shared" si="0"/>
        <v>255.542796</v>
      </c>
    </row>
    <row r="17" spans="5:13" ht="12.75">
      <c r="E17" t="s">
        <v>98</v>
      </c>
      <c r="J17" s="15" t="s">
        <v>54</v>
      </c>
      <c r="K17" s="26" t="s">
        <v>81</v>
      </c>
      <c r="L17" s="21">
        <v>12.5</v>
      </c>
      <c r="M17" s="46">
        <f t="shared" si="0"/>
        <v>1717.3574999999998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27.16</v>
      </c>
      <c r="M20" s="34">
        <f>SUM(M6:M19)</f>
        <v>3770.9092314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46">
        <f>0.09*154.87</f>
        <v>13.9383</v>
      </c>
      <c r="M24" s="33">
        <f>L24*126.87*1.202*1.15</f>
        <v>2444.3931368583003</v>
      </c>
    </row>
    <row r="25" spans="1:13" ht="12.75">
      <c r="A25" t="s">
        <v>105</v>
      </c>
      <c r="J25" s="20">
        <v>2</v>
      </c>
      <c r="K25" s="20" t="s">
        <v>136</v>
      </c>
      <c r="L25" s="46">
        <f>2*1.12</f>
        <v>2.24</v>
      </c>
      <c r="M25" s="33">
        <f aca="true" t="shared" si="1" ref="M25:M32">L25*126.87*1.202*1.15</f>
        <v>392.83417823999997</v>
      </c>
    </row>
    <row r="26" spans="1:13" ht="12.75">
      <c r="A26" t="s">
        <v>106</v>
      </c>
      <c r="J26" s="20">
        <v>3</v>
      </c>
      <c r="K26" s="20"/>
      <c r="L26" s="25"/>
      <c r="M26" s="33">
        <f t="shared" si="1"/>
        <v>0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16.1783</v>
      </c>
      <c r="M33" s="34">
        <f>SUM(M24:M32)</f>
        <v>2837.2273150983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138</v>
      </c>
      <c r="L37" s="25" t="s">
        <v>137</v>
      </c>
      <c r="M37" s="25">
        <f>3*179</f>
        <v>537</v>
      </c>
    </row>
    <row r="38" spans="2:13" ht="12.75">
      <c r="B38" s="1" t="s">
        <v>5</v>
      </c>
      <c r="C38" s="1"/>
      <c r="J38" s="20">
        <v>2</v>
      </c>
      <c r="K38" s="20" t="s">
        <v>139</v>
      </c>
      <c r="L38" s="25" t="s">
        <v>137</v>
      </c>
      <c r="M38" s="46">
        <f>3*113.78</f>
        <v>341.34000000000003</v>
      </c>
    </row>
    <row r="39" spans="10:13" ht="12.75">
      <c r="J39" s="20">
        <v>3</v>
      </c>
      <c r="K39" s="20" t="s">
        <v>140</v>
      </c>
      <c r="L39" s="25" t="s">
        <v>141</v>
      </c>
      <c r="M39" s="25">
        <f>4*99</f>
        <v>396</v>
      </c>
    </row>
    <row r="40" spans="1:13" ht="12.75">
      <c r="A40" s="2" t="s">
        <v>6</v>
      </c>
      <c r="F40" s="11">
        <v>53807.37</v>
      </c>
      <c r="J40" s="20">
        <v>4</v>
      </c>
      <c r="K40" s="20" t="s">
        <v>142</v>
      </c>
      <c r="L40" s="25" t="s">
        <v>137</v>
      </c>
      <c r="M40" s="25">
        <f>3*96.99</f>
        <v>290.96999999999997</v>
      </c>
    </row>
    <row r="41" spans="1:13" ht="12.75">
      <c r="A41" t="s">
        <v>7</v>
      </c>
      <c r="F41" s="5">
        <v>63697.8</v>
      </c>
      <c r="J41" s="20">
        <v>5</v>
      </c>
      <c r="K41" s="20" t="s">
        <v>143</v>
      </c>
      <c r="L41" s="25" t="s">
        <v>144</v>
      </c>
      <c r="M41" s="25">
        <f>2*16</f>
        <v>32</v>
      </c>
    </row>
    <row r="42" spans="2:13" ht="12.75">
      <c r="B42" t="s">
        <v>8</v>
      </c>
      <c r="F42" s="9">
        <f>F41/F40</f>
        <v>1.1838118086797402</v>
      </c>
      <c r="J42" s="20">
        <v>6</v>
      </c>
      <c r="K42" s="20" t="s">
        <v>145</v>
      </c>
      <c r="L42" s="25" t="s">
        <v>144</v>
      </c>
      <c r="M42" s="25">
        <f>2*43</f>
        <v>86</v>
      </c>
    </row>
    <row r="43" spans="1:13" ht="12.75">
      <c r="A43" t="s">
        <v>127</v>
      </c>
      <c r="F43" s="5">
        <f>250+400+250</f>
        <v>900</v>
      </c>
      <c r="J43" s="20">
        <v>7</v>
      </c>
      <c r="K43" s="20" t="s">
        <v>146</v>
      </c>
      <c r="L43" s="25" t="s">
        <v>141</v>
      </c>
      <c r="M43" s="42">
        <f>4*49</f>
        <v>196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64597.8</v>
      </c>
      <c r="J44" s="20">
        <v>8</v>
      </c>
      <c r="K44" s="20" t="s">
        <v>147</v>
      </c>
      <c r="L44" s="25" t="s">
        <v>141</v>
      </c>
      <c r="M44" s="42">
        <f>4*63</f>
        <v>252</v>
      </c>
    </row>
    <row r="45" spans="10:13" ht="12.75">
      <c r="J45" s="20">
        <v>9</v>
      </c>
      <c r="K45" s="20" t="s">
        <v>148</v>
      </c>
      <c r="L45" s="25" t="s">
        <v>149</v>
      </c>
      <c r="M45" s="42">
        <v>80</v>
      </c>
    </row>
    <row r="46" spans="2:13" ht="12.75">
      <c r="B46" s="1" t="s">
        <v>10</v>
      </c>
      <c r="C46" s="1"/>
      <c r="J46" s="20">
        <v>10</v>
      </c>
      <c r="K46" s="54"/>
      <c r="L46" s="55"/>
      <c r="M46" s="47"/>
    </row>
    <row r="47" spans="10:13" ht="12.75">
      <c r="J47" s="20">
        <v>11</v>
      </c>
      <c r="K47" s="54"/>
      <c r="L47" s="5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55"/>
      <c r="M48" s="47"/>
    </row>
    <row r="49" spans="1:13" ht="12.75">
      <c r="A49" t="s">
        <v>12</v>
      </c>
      <c r="F49" s="11">
        <f>(5040+810)*1.202</f>
        <v>7031.7</v>
      </c>
      <c r="J49" s="20">
        <v>13</v>
      </c>
      <c r="K49" s="54"/>
      <c r="L49" s="55"/>
      <c r="M49" s="47"/>
    </row>
    <row r="50" spans="1:13" ht="12.75">
      <c r="A50" s="6" t="s">
        <v>15</v>
      </c>
      <c r="F50" s="5">
        <f>1900*1.202</f>
        <v>2283.7999999999997</v>
      </c>
      <c r="J50" s="20">
        <v>14</v>
      </c>
      <c r="K50" s="54"/>
      <c r="L50" s="55"/>
      <c r="M50" s="47"/>
    </row>
    <row r="51" spans="1:13" ht="12.75">
      <c r="A51" s="6" t="s">
        <v>82</v>
      </c>
      <c r="E51" s="5">
        <v>0</v>
      </c>
      <c r="F51" s="5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9315.5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1.99</v>
      </c>
      <c r="E54" t="s">
        <v>14</v>
      </c>
      <c r="F54" s="11">
        <f>E33*D54</f>
        <v>6829.083</v>
      </c>
      <c r="J54" s="20">
        <v>18</v>
      </c>
      <c r="K54" s="20"/>
      <c r="L54" s="25"/>
      <c r="M54" s="42"/>
    </row>
    <row r="55" spans="1:13" ht="12.75">
      <c r="A55" t="s">
        <v>78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6829.083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185738</v>
      </c>
      <c r="D58">
        <v>178887</v>
      </c>
      <c r="E58">
        <v>3431.7</v>
      </c>
      <c r="F58" s="35">
        <f>C58/D58*E58</f>
        <v>3563.126971775478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3770.9092314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2837.2273150983</v>
      </c>
      <c r="J60" s="20"/>
      <c r="K60" s="20"/>
      <c r="L60" s="31" t="s">
        <v>65</v>
      </c>
      <c r="M60" s="28">
        <f>SUM(M37:M59)</f>
        <v>2211.3100000000004</v>
      </c>
    </row>
    <row r="61" spans="1:6" ht="12.75">
      <c r="A61" t="s">
        <v>73</v>
      </c>
      <c r="F61" s="5">
        <f>1*600*1.202</f>
        <v>721.1999999999999</v>
      </c>
    </row>
    <row r="62" spans="1:6" ht="12.75">
      <c r="A62" t="s">
        <v>22</v>
      </c>
      <c r="F62" s="5">
        <f>M60</f>
        <v>2211.3100000000004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0.34</v>
      </c>
      <c r="E65" t="s">
        <v>14</v>
      </c>
      <c r="F65" s="11">
        <f>B65*D65</f>
        <v>1166.778</v>
      </c>
    </row>
    <row r="66" spans="1:6" s="53" customFormat="1" ht="12.75">
      <c r="A66" s="61" t="s">
        <v>77</v>
      </c>
      <c r="B66" s="61"/>
      <c r="C66" s="61"/>
      <c r="D66" s="62"/>
      <c r="E66" s="61"/>
      <c r="F66" s="62">
        <v>17230</v>
      </c>
    </row>
    <row r="67" spans="1:6" ht="12.75">
      <c r="A67" t="s">
        <v>83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31500.55151827378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0.25</v>
      </c>
      <c r="E70" t="s">
        <v>14</v>
      </c>
      <c r="F70" s="11">
        <f>B70*D70</f>
        <v>857.925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0.98</v>
      </c>
      <c r="E73" t="s">
        <v>14</v>
      </c>
      <c r="F73" s="11">
        <f>B73*D73</f>
        <v>3363.066</v>
      </c>
    </row>
    <row r="74" spans="1:6" ht="12.75">
      <c r="A74" s="10" t="s">
        <v>29</v>
      </c>
      <c r="F74" s="32">
        <f>F70+F73</f>
        <v>4220.991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</v>
      </c>
      <c r="E77" t="s">
        <v>14</v>
      </c>
      <c r="F77" s="11">
        <f>B77*D77</f>
        <v>6863.4</v>
      </c>
    </row>
    <row r="78" spans="1:6" ht="12.75">
      <c r="A78" s="10" t="s">
        <v>32</v>
      </c>
      <c r="F78" s="32">
        <f>SUM(F77)</f>
        <v>6863.4</v>
      </c>
    </row>
    <row r="79" spans="1:6" ht="12.75">
      <c r="A79" s="48" t="s">
        <v>76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2">
        <f>F52+F56+F68+F74+F78+F79</f>
        <v>58729.52551827378</v>
      </c>
    </row>
    <row r="81" spans="1:9" ht="12.75">
      <c r="A81" s="1" t="s">
        <v>125</v>
      </c>
      <c r="B81" s="36"/>
      <c r="C81" s="36">
        <v>0.058</v>
      </c>
      <c r="D81" s="1"/>
      <c r="E81" s="1"/>
      <c r="F81" s="32">
        <f>F80*5.8%</f>
        <v>3406.312480059879</v>
      </c>
      <c r="I81" s="7"/>
    </row>
    <row r="82" spans="1:9" ht="12.75">
      <c r="A82" s="1"/>
      <c r="B82" s="36" t="s">
        <v>128</v>
      </c>
      <c r="C82" s="36"/>
      <c r="D82" s="1"/>
      <c r="E82" s="59"/>
      <c r="F82" s="60">
        <v>3066</v>
      </c>
      <c r="I82" s="7"/>
    </row>
    <row r="83" spans="1:9" ht="12.75">
      <c r="A83" s="1"/>
      <c r="B83" s="36" t="s">
        <v>129</v>
      </c>
      <c r="C83" s="36"/>
      <c r="D83" s="1"/>
      <c r="E83" s="59"/>
      <c r="F83" s="60">
        <v>478.13</v>
      </c>
      <c r="I83" s="7"/>
    </row>
    <row r="84" spans="1:9" ht="12.75">
      <c r="A84" s="1"/>
      <c r="B84" s="36" t="s">
        <v>130</v>
      </c>
      <c r="C84" s="36"/>
      <c r="D84" s="1"/>
      <c r="E84" s="59"/>
      <c r="F84" s="60">
        <v>2705.05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68385.01799833367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43374</v>
      </c>
      <c r="C87" s="40">
        <v>-485473</v>
      </c>
      <c r="D87" s="44">
        <f>F44</f>
        <v>64597.8</v>
      </c>
      <c r="E87" s="44">
        <f>F85</f>
        <v>68385.01799833367</v>
      </c>
      <c r="F87" s="45">
        <f>C87+D87-E87</f>
        <v>-489260.2179983337</v>
      </c>
    </row>
    <row r="89" spans="1:6" ht="13.5" thickBot="1">
      <c r="A89" t="s">
        <v>110</v>
      </c>
      <c r="C89" s="57">
        <v>43374</v>
      </c>
      <c r="D89" s="8" t="s">
        <v>111</v>
      </c>
      <c r="E89" s="57">
        <v>43404</v>
      </c>
      <c r="F89" t="s">
        <v>112</v>
      </c>
    </row>
    <row r="90" spans="1:7" ht="13.5" thickBot="1">
      <c r="A90" t="s">
        <v>113</v>
      </c>
      <c r="F90" s="58">
        <f>E87</f>
        <v>68385.01799833367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2019-01-28T05:10:31Z</dcterms:modified>
  <cp:category/>
  <cp:version/>
  <cp:contentType/>
  <cp:contentStatus/>
</cp:coreProperties>
</file>