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<sst xmlns="http://schemas.openxmlformats.org/spreadsheetml/2006/main" count="187" uniqueCount="156">
  <si>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</si>
  <si>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</si>
  <si>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</si>
  <si>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</si>
  <si>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</si>
  <si>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</si>
  <si>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</si>
  <si>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</si>
  <si>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</si>
  <si>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</si>
  <si>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</si>
  <si>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</si>
  <si>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</si>
  <si>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</si>
  <si>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</si>
  <si>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</si>
  <si>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</si>
  <si>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</si>
  <si>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</si>
  <si>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</si>
  <si>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</si>
  <si>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</si>
  <si>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</si>
  <si>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</si>
  <si>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</si>
  <si>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</si>
  <si>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</si>
  <si>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</si>
  <si>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</si>
  <si>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</si>
  <si>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</si>
  <si>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</si>
  <si>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</si>
  <si>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</si>
  <si>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</si>
  <si>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</si>
  <si>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</si>
  <si>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</si>
  <si>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</si>
  <si>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</si>
  <si>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</si>
  <si>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</si>
  <si>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</si>
  <si>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</si>
  <si>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</si>
  <si>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</si>
  <si>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</si>
  <si>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</si>
  <si>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</si>
  <si>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</si>
  <si>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</si>
  <si>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</si>
  <si>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</si>
  <si>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</si>
  <si>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</si>
  <si>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</si>
  <si>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</si>
  <si>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</si>
  <si>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</si>
  <si>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</si>
  <si>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</si>
  <si>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</si>
  <si>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</si>
  <si>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</si>
  <si>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</si>
  <si>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</si>
  <si>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</si>
  <si>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</si>
  <si>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</si>
  <si>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</si>
  <si>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</si>
  <si>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</si>
  <si>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</si>
  <si>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</si>
  <si>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</si>
  <si>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</si>
  <si>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</si>
  <si>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</si>
  <si>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</si>
  <si>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</si>
  <si>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</si>
  <si>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</si>
  <si>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</si>
  <si>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</si>
  <si>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</si>
  <si>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</si>
  <si>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</si>
  <si>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</si>
  <si>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</si>
  <si>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</si>
  <si>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</si>
  <si>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</si>
  <si>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</si>
  <si>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</si>
  <si>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</si>
  <si>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</si>
  <si>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</si>
  <si>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</si>
  <si>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</si>
  <si>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</si>
  <si>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</si>
  <si>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</si>
  <si>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</si>
  <si>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</si>
  <si>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</si>
  <si>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</si>
  <si>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</si>
  <si>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</si>
  <si>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</si>
  <si>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</si>
  <si>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</si>
  <si>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</si>
  <si>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</si>
  <si>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</si>
  <si>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</si>
  <si>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</si>
  <si>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</si>
  <si>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</si>
  <si>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</si>
  <si>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</si>
  <si>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</si>
  <si>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</si>
  <si>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</si>
  <si>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</si>
  <si>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</si>
  <si>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</si>
  <si>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</si>
  <si>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</si>
  <si>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</si>
  <si>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</si>
  <si>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</si>
  <si>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</si>
  <si>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</si>
  <si>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</si>
  <si>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</si>
  <si>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смена труб д 25 на п.пр. (4мп) подвал</t>
  </si>
  <si>
    <t>смена вентиля д 20 (1шт) подвал</t>
  </si>
  <si>
    <t>смена вентиля д 25 (1шт) подвал</t>
  </si>
  <si>
    <t xml:space="preserve">смена сгона </t>
  </si>
  <si>
    <t>труба д 25 п.пр</t>
  </si>
  <si>
    <t>4мп</t>
  </si>
  <si>
    <t>вентиль д 20</t>
  </si>
  <si>
    <t>1шт</t>
  </si>
  <si>
    <t>муфта 32</t>
  </si>
  <si>
    <t>вентиль д 25</t>
  </si>
  <si>
    <t>бочонок 25</t>
  </si>
  <si>
    <t xml:space="preserve">переход </t>
  </si>
  <si>
    <t>сгон</t>
  </si>
  <si>
    <t xml:space="preserve">устр-во врезки (2шт) </t>
  </si>
  <si>
    <t>смена вентиля д 15 (2шт)</t>
  </si>
  <si>
    <t>врезка 15</t>
  </si>
  <si>
    <t>2шт</t>
  </si>
  <si>
    <t>вентиль д 15</t>
  </si>
  <si>
    <t>смена ламп (12шт) п-д1,2,3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</si>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</sst>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4" sqref="M5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530.6921352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530.6921352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9.71</v>
      </c>
      <c r="M20" s="33">
        <f>SUM(M6:M19)</f>
        <v>1480.7530554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3">
        <f>0.04*184.3</f>
        <v>7.372000000000001</v>
      </c>
      <c r="M24" s="55">
        <f>L24*126.87*1.202*1.15</f>
        <v>1292.845340172</v>
      </c>
    </row>
    <row r="25" spans="1:13" ht="12.75">
      <c r="A25" t="s">
        <v>106</v>
      </c>
      <c r="J25" s="20">
        <v>2</v>
      </c>
      <c r="K25" s="58" t="s">
        <v>136</v>
      </c>
      <c r="L25" s="44">
        <v>0.81</v>
      </c>
      <c r="M25" s="55">
        <f aca="true" t="shared" si="1" ref="M25:M38">L25*126.87*1.202*1.15</f>
        <v>142.05164481</v>
      </c>
    </row>
    <row r="26" spans="1:13" ht="12.75">
      <c r="A26" t="s">
        <v>107</v>
      </c>
      <c r="J26" s="20">
        <v>3</v>
      </c>
      <c r="K26" s="58" t="s">
        <v>137</v>
      </c>
      <c r="L26" s="64">
        <v>1.03</v>
      </c>
      <c r="M26" s="55">
        <f t="shared" si="1"/>
        <v>180.63357303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 t="s">
        <v>138</v>
      </c>
      <c r="L27" s="56">
        <v>0.41</v>
      </c>
      <c r="M27" s="55">
        <f t="shared" si="1"/>
        <v>71.90268440999999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25">
        <f>2*4.46</f>
        <v>8.92</v>
      </c>
      <c r="M28" s="55">
        <f t="shared" si="1"/>
        <v>1564.3218169199997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149</v>
      </c>
      <c r="L29" s="25">
        <v>1.62</v>
      </c>
      <c r="M29" s="55">
        <f t="shared" si="1"/>
        <v>284.10328962</v>
      </c>
    </row>
    <row r="30" spans="10:13" ht="12.75">
      <c r="J30" s="20">
        <v>7</v>
      </c>
      <c r="K30" s="20" t="s">
        <v>153</v>
      </c>
      <c r="L30" s="25">
        <f>0.12*7.1</f>
        <v>0.852</v>
      </c>
      <c r="M30" s="55">
        <f t="shared" si="1"/>
        <v>149.41728565199998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21.014000000000003</v>
      </c>
      <c r="M39" s="33">
        <f>SUM(M24:M38)</f>
        <v>3685.2756346139995</v>
      </c>
    </row>
    <row r="40" spans="1:11" ht="12.75">
      <c r="A40" s="2" t="s">
        <v>6</v>
      </c>
      <c r="F40" s="11">
        <v>48084.62</v>
      </c>
      <c r="K40" s="1" t="s">
        <v>62</v>
      </c>
    </row>
    <row r="41" spans="1:13" ht="12.75">
      <c r="A41" t="s">
        <v>7</v>
      </c>
      <c r="F41" s="5">
        <v>36456.16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0.7581667485362263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139</v>
      </c>
      <c r="L43" s="25" t="s">
        <v>140</v>
      </c>
      <c r="M43" s="57">
        <f>4*99</f>
        <v>396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37356.16</v>
      </c>
      <c r="J44" s="20">
        <v>2</v>
      </c>
      <c r="K44" s="20" t="s">
        <v>141</v>
      </c>
      <c r="L44" s="25" t="s">
        <v>142</v>
      </c>
      <c r="M44" s="25">
        <v>327</v>
      </c>
    </row>
    <row r="45" spans="10:13" ht="12.75">
      <c r="J45" s="20">
        <v>3</v>
      </c>
      <c r="K45" s="20" t="s">
        <v>143</v>
      </c>
      <c r="L45" s="25" t="s">
        <v>142</v>
      </c>
      <c r="M45" s="44">
        <v>297.62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142</v>
      </c>
      <c r="M46" s="25">
        <f>539</f>
        <v>539</v>
      </c>
    </row>
    <row r="47" spans="10:13" ht="12.75">
      <c r="J47" s="20">
        <v>5</v>
      </c>
      <c r="K47" s="20" t="s">
        <v>145</v>
      </c>
      <c r="L47" s="25" t="s">
        <v>142</v>
      </c>
      <c r="M47" s="44">
        <v>21.67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146</v>
      </c>
      <c r="L48" s="25" t="s">
        <v>142</v>
      </c>
      <c r="M48" s="25">
        <v>15</v>
      </c>
    </row>
    <row r="49" spans="1:13" ht="12.75">
      <c r="A49" t="s">
        <v>12</v>
      </c>
      <c r="F49" s="11">
        <f>(5040+810)*1.202</f>
        <v>7031.7</v>
      </c>
      <c r="J49" s="20">
        <v>7</v>
      </c>
      <c r="K49" s="20" t="s">
        <v>147</v>
      </c>
      <c r="L49" s="25" t="s">
        <v>142</v>
      </c>
      <c r="M49" s="25">
        <v>51.7</v>
      </c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 t="s">
        <v>143</v>
      </c>
      <c r="L50" s="25" t="s">
        <v>142</v>
      </c>
      <c r="M50" s="25">
        <v>16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 t="s">
        <v>150</v>
      </c>
      <c r="L51" s="25" t="s">
        <v>151</v>
      </c>
      <c r="M51" s="25">
        <f>2*36.49</f>
        <v>72.98</v>
      </c>
    </row>
    <row r="52" spans="1:13" ht="12.75">
      <c r="A52" s="4" t="s">
        <v>34</v>
      </c>
      <c r="F52" s="32">
        <f>F49+F50+F51</f>
        <v>8954.9</v>
      </c>
      <c r="J52" s="20">
        <v>10</v>
      </c>
      <c r="K52" s="20" t="s">
        <v>152</v>
      </c>
      <c r="L52" s="25" t="s">
        <v>151</v>
      </c>
      <c r="M52" s="25">
        <f>2*281.67</f>
        <v>563.34</v>
      </c>
    </row>
    <row r="53" spans="1:13" ht="12.75">
      <c r="A53" s="4" t="s">
        <v>16</v>
      </c>
      <c r="J53" s="20">
        <v>11</v>
      </c>
      <c r="K53" s="20" t="s">
        <v>154</v>
      </c>
      <c r="L53" s="25" t="s">
        <v>155</v>
      </c>
      <c r="M53" s="25">
        <f>12*14.61</f>
        <v>175.32</v>
      </c>
    </row>
    <row r="54" spans="1:13" ht="12.75">
      <c r="A54" t="s">
        <v>74</v>
      </c>
      <c r="D54" s="5">
        <v>1.99</v>
      </c>
      <c r="E54" t="s">
        <v>14</v>
      </c>
      <c r="F54" s="11">
        <f>E33*D54</f>
        <v>6212.978999999999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6212.978999999999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179267</v>
      </c>
      <c r="D58">
        <v>228897.7</v>
      </c>
      <c r="E58">
        <v>3122.1</v>
      </c>
      <c r="F58" s="34">
        <f>C58/D58*E58</f>
        <v>2445.151264953732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1480.7530554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3685.2756346139995</v>
      </c>
      <c r="J60" s="20"/>
      <c r="K60" s="20"/>
      <c r="L60" s="31" t="s">
        <v>65</v>
      </c>
      <c r="M60" s="28">
        <f>SUM(M43:M59)</f>
        <v>2475.63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M60</f>
        <v>2475.63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0.35</v>
      </c>
      <c r="E65" t="s">
        <v>14</v>
      </c>
      <c r="F65" s="11">
        <f>B65*D65</f>
        <v>1092.735</v>
      </c>
    </row>
    <row r="66" spans="1:6" s="51" customFormat="1" ht="12.75">
      <c r="A66" s="51" t="s">
        <v>77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11900.744954967733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0.26</v>
      </c>
      <c r="E70" t="s">
        <v>14</v>
      </c>
      <c r="F70" s="11">
        <f>B70*D70</f>
        <v>811.746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</v>
      </c>
      <c r="E73" t="s">
        <v>14</v>
      </c>
      <c r="F73" s="11">
        <f>B73*D73</f>
        <v>2809.89</v>
      </c>
    </row>
    <row r="74" spans="1:6" ht="12.75">
      <c r="A74" s="4" t="s">
        <v>29</v>
      </c>
      <c r="F74" s="32">
        <f>F70+F73</f>
        <v>3621.636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2.02</v>
      </c>
      <c r="E77" t="s">
        <v>14</v>
      </c>
      <c r="F77" s="11">
        <f>B77*D77</f>
        <v>6306.642</v>
      </c>
    </row>
    <row r="78" spans="1:6" ht="12.75">
      <c r="A78" s="4" t="s">
        <v>32</v>
      </c>
      <c r="F78" s="32">
        <f>SUM(F77)</f>
        <v>6306.642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36996.90195496773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2145.8203133881284</v>
      </c>
      <c r="I81" s="7"/>
    </row>
    <row r="82" spans="1:9" ht="12.75">
      <c r="A82" s="1"/>
      <c r="B82" s="35" t="s">
        <v>128</v>
      </c>
      <c r="C82" s="35"/>
      <c r="D82" s="1"/>
      <c r="E82" s="61"/>
      <c r="F82" s="62">
        <v>1655.28</v>
      </c>
      <c r="I82" s="7"/>
    </row>
    <row r="83" spans="1:9" ht="12.75">
      <c r="A83" s="1"/>
      <c r="B83" s="35" t="s">
        <v>129</v>
      </c>
      <c r="C83" s="35"/>
      <c r="D83" s="1"/>
      <c r="E83" s="61"/>
      <c r="F83" s="62">
        <v>343.59</v>
      </c>
      <c r="I83" s="7"/>
    </row>
    <row r="84" spans="1:9" ht="12.75">
      <c r="A84" s="1"/>
      <c r="B84" s="35" t="s">
        <v>130</v>
      </c>
      <c r="C84" s="35"/>
      <c r="D84" s="1"/>
      <c r="E84" s="61"/>
      <c r="F84" s="62">
        <v>2404.67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43546.26226835585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43221</v>
      </c>
      <c r="C87" s="39">
        <v>-81168</v>
      </c>
      <c r="D87" s="42">
        <f>F44</f>
        <v>37356.16</v>
      </c>
      <c r="E87" s="42">
        <f>F85</f>
        <v>43546.26226835585</v>
      </c>
      <c r="F87" s="43">
        <f>C87+D87-E87</f>
        <v>-87358.10226835584</v>
      </c>
    </row>
    <row r="89" spans="1:6" ht="12.75">
      <c r="A89" t="s">
        <v>111</v>
      </c>
      <c r="C89" s="53">
        <v>43221</v>
      </c>
      <c r="D89" s="8" t="s">
        <v>112</v>
      </c>
      <c r="E89" s="53">
        <v>43251</v>
      </c>
      <c r="F89" t="s">
        <v>113</v>
      </c>
    </row>
    <row r="90" spans="1:7" ht="12.75">
      <c r="A90" t="s">
        <v>114</v>
      </c>
      <c r="F90" s="54">
        <f>E87</f>
        <v>43546.26226835585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2018-07-26T11:48:43Z</dcterms:modified>
  <cp:category/>
  <cp:version/>
  <cp:contentType/>
  <cp:contentStatus/>
</cp:coreProperties>
</file>