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<sst xmlns="http://schemas.openxmlformats.org/spreadsheetml/2006/main" count="201" uniqueCount="168">
  <si>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</si>
  <si>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</si>
  <si>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</si>
  <si>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</si>
  <si>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</si>
  <si>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</si>
  <si>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</si>
  <si>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</si>
  <si>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</si>
  <si>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</si>
  <si>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</si>
  <si>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</si>
  <si>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</si>
  <si>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</si>
  <si>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</si>
  <si>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</si>
  <si>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</si>
  <si>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</si>
  <si>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</si>
  <si>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</si>
  <si>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</si>
  <si>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</si>
  <si>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</si>
  <si>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</si>
  <si>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</si>
  <si>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</si>
  <si>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</si>
  <si>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</si>
  <si>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</si>
  <si>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</si>
  <si>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</si>
  <si>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</si>
  <si>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</si>
  <si>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</si>
  <si>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</si>
  <si>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</si>
  <si>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</si>
  <si>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</si>
  <si>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</si>
  <si>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</si>
  <si>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</si>
  <si>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</si>
  <si>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</si>
  <si>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</si>
  <si>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</si>
  <si>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</si>
  <si>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</si>
  <si>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</si>
  <si>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</si>
  <si>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</si>
  <si>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</si>
  <si>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</si>
  <si>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</si>
  <si>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</si>
  <si>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</si>
  <si>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</si>
  <si>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</si>
  <si>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</si>
  <si>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</si>
  <si>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</si>
  <si>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</si>
  <si>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</si>
  <si>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</si>
  <si>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</si>
  <si>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</si>
  <si>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</si>
  <si>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</si>
  <si>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</si>
  <si>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</si>
  <si>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</si>
  <si>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</si>
  <si>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</si>
  <si>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</si>
  <si>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</si>
  <si>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</si>
  <si>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</si>
  <si>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</si>
  <si>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</si>
  <si>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</si>
  <si>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</si>
  <si>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</si>
  <si>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</si>
  <si>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</si>
  <si>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</si>
  <si>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</si>
  <si>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</si>
  <si>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</si>
  <si>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</si>
  <si>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</si>
  <si>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</si>
  <si>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</si>
  <si>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</si>
  <si>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</si>
  <si>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</si>
  <si>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</si>
  <si>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</si>
  <si>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</si>
  <si>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</si>
  <si>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</si>
  <si>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</si>
  <si>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</si>
  <si>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</si>
  <si>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</si>
  <si>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</si>
  <si>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</si>
  <si>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</si>
  <si>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</si>
  <si>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</si>
  <si>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</si>
  <si>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</si>
  <si>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</si>
  <si>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</si>
  <si>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</si>
  <si>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</si>
  <si>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</si>
  <si>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</si>
  <si>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</si>
  <si>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</si>
  <si>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</si>
  <si>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</si>
  <si>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</si>
  <si>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</si>
  <si>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</si>
  <si>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</si>
  <si>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</si>
  <si>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</si>
  <si>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</si>
  <si>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</si>
  <si>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</si>
  <si>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</si>
  <si>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</si>
  <si>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</si>
  <si>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</si>
  <si>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</si>
  <si>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</si>
  <si>
    <t>смена труб д 32 на п.пр. (6мп) кв.63</t>
  </si>
  <si>
    <t>смена труб д 20 на п.пр. (1мп) кв.63</t>
  </si>
  <si>
    <t>смена вентиля 15 (2шт) кв.63</t>
  </si>
  <si>
    <t>труба д 32 п.пр.</t>
  </si>
  <si>
    <t>6мп</t>
  </si>
  <si>
    <t>труба д 20 п.пр.</t>
  </si>
  <si>
    <t>1мп</t>
  </si>
  <si>
    <t>гебо 32</t>
  </si>
  <si>
    <t>смена вентиля 32 (1шт) кв.63</t>
  </si>
  <si>
    <t>1шт</t>
  </si>
  <si>
    <t>переход 32</t>
  </si>
  <si>
    <t>2шт</t>
  </si>
  <si>
    <t>тройник 32</t>
  </si>
  <si>
    <t>тройник 20</t>
  </si>
  <si>
    <t>муфта 32 нер.</t>
  </si>
  <si>
    <t>муфта нер.20</t>
  </si>
  <si>
    <t>4шт</t>
  </si>
  <si>
    <t>уголок 20</t>
  </si>
  <si>
    <t>уголок 32</t>
  </si>
  <si>
    <t>вентиль д 15</t>
  </si>
  <si>
    <t>смена труб д 25 (4мп) кв.46</t>
  </si>
  <si>
    <t>труба д 25</t>
  </si>
  <si>
    <t>4мп</t>
  </si>
  <si>
    <t>тройник 25</t>
  </si>
  <si>
    <t>уголок 25</t>
  </si>
  <si>
    <t>муфта 20</t>
  </si>
  <si>
    <t>муфта 25</t>
  </si>
  <si>
    <t>3шт</t>
  </si>
  <si>
    <t>смена замка (1шт) п-д3</t>
  </si>
  <si>
    <t>замок</t>
  </si>
  <si>
    <t>смена ламп (9шт) п-д1</t>
  </si>
  <si>
    <t>лампа</t>
  </si>
  <si>
    <t>9шт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</si>
</sst>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L30" sqref="L30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11</v>
      </c>
      <c r="K2" s="5" t="s">
        <v>134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82</v>
      </c>
      <c r="L6" s="25">
        <v>0</v>
      </c>
      <c r="M6" s="44">
        <f>L6*126.87*1.202</f>
        <v>0</v>
      </c>
    </row>
    <row r="7" spans="2:13" ht="12.75">
      <c r="B7" t="s">
        <v>89</v>
      </c>
      <c r="C7" s="1" t="s">
        <v>90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3.48</v>
      </c>
      <c r="M11" s="44">
        <f t="shared" si="0"/>
        <v>530.6921352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79</v>
      </c>
      <c r="L13" s="23">
        <v>3.48</v>
      </c>
      <c r="M13" s="44">
        <f t="shared" si="0"/>
        <v>530.6921352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4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9.71</v>
      </c>
      <c r="M20" s="33">
        <f>SUM(M6:M19)</f>
        <v>1480.7530554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8" t="s">
        <v>135</v>
      </c>
      <c r="L24" s="61">
        <f>0.06*156.46</f>
        <v>9.3876</v>
      </c>
      <c r="M24" s="55">
        <f>L24*126.87*1.202*1.15</f>
        <v>1646.3259516275998</v>
      </c>
    </row>
    <row r="25" spans="1:13" ht="12.75">
      <c r="A25" t="s">
        <v>106</v>
      </c>
      <c r="J25" s="20">
        <v>2</v>
      </c>
      <c r="K25" s="58" t="s">
        <v>136</v>
      </c>
      <c r="L25" s="44">
        <f>0.01*224.9</f>
        <v>2.249</v>
      </c>
      <c r="M25" s="55">
        <f aca="true" t="shared" si="1" ref="M25:M38">L25*126.87*1.202*1.15</f>
        <v>394.412529849</v>
      </c>
    </row>
    <row r="26" spans="1:13" ht="12.75">
      <c r="A26" t="s">
        <v>107</v>
      </c>
      <c r="J26" s="20">
        <v>3</v>
      </c>
      <c r="K26" s="58" t="s">
        <v>143</v>
      </c>
      <c r="L26" s="62">
        <f>0.01*103</f>
        <v>1.03</v>
      </c>
      <c r="M26" s="55">
        <f t="shared" si="1"/>
        <v>180.63357303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58" t="s">
        <v>137</v>
      </c>
      <c r="L27" s="56">
        <v>1.62</v>
      </c>
      <c r="M27" s="55">
        <f t="shared" si="1"/>
        <v>284.10328962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155</v>
      </c>
      <c r="L28" s="25">
        <f>0.04*184.3</f>
        <v>7.372000000000001</v>
      </c>
      <c r="M28" s="55">
        <f t="shared" si="1"/>
        <v>1292.845340172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163</v>
      </c>
      <c r="L29" s="25">
        <v>1.07</v>
      </c>
      <c r="M29" s="55">
        <f t="shared" si="1"/>
        <v>187.64846906999998</v>
      </c>
    </row>
    <row r="30" spans="10:13" ht="12.75">
      <c r="J30" s="20">
        <v>7</v>
      </c>
      <c r="K30" s="20" t="s">
        <v>165</v>
      </c>
      <c r="L30" s="44">
        <f>0.09*7.1</f>
        <v>0.6389999999999999</v>
      </c>
      <c r="M30" s="55">
        <f t="shared" si="1"/>
        <v>112.06296423899995</v>
      </c>
    </row>
    <row r="31" spans="2:13" ht="12.75">
      <c r="B31" t="s">
        <v>0</v>
      </c>
      <c r="J31" s="20">
        <v>8</v>
      </c>
      <c r="K31" s="20"/>
      <c r="L31" s="25"/>
      <c r="M31" s="55">
        <f t="shared" si="1"/>
        <v>0</v>
      </c>
    </row>
    <row r="32" spans="10:13" ht="12.75">
      <c r="J32" s="20">
        <v>9</v>
      </c>
      <c r="K32" s="20"/>
      <c r="L32" s="25"/>
      <c r="M32" s="55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55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5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55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55">
        <f t="shared" si="1"/>
        <v>0</v>
      </c>
    </row>
    <row r="37" spans="10:13" ht="12.75">
      <c r="J37" s="20">
        <v>14</v>
      </c>
      <c r="K37" s="20"/>
      <c r="L37" s="25"/>
      <c r="M37" s="55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55">
        <f t="shared" si="1"/>
        <v>0</v>
      </c>
    </row>
    <row r="39" spans="10:13" ht="12.75">
      <c r="J39" s="20"/>
      <c r="K39" s="30" t="s">
        <v>58</v>
      </c>
      <c r="L39" s="28">
        <f>SUM(L24:L38)</f>
        <v>23.3676</v>
      </c>
      <c r="M39" s="33">
        <f>SUM(M24:M38)</f>
        <v>4098.0321176076</v>
      </c>
    </row>
    <row r="40" spans="1:11" ht="12.75">
      <c r="A40" s="2" t="s">
        <v>6</v>
      </c>
      <c r="F40" s="11">
        <v>47369.8508</v>
      </c>
      <c r="K40" s="1" t="s">
        <v>62</v>
      </c>
    </row>
    <row r="41" spans="1:13" ht="12.75">
      <c r="A41" t="s">
        <v>7</v>
      </c>
      <c r="F41" s="5">
        <v>47683.18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1.0066145279055851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138</v>
      </c>
      <c r="L43" s="25" t="s">
        <v>139</v>
      </c>
      <c r="M43" s="57">
        <f>6*79</f>
        <v>474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48583.18</v>
      </c>
      <c r="J44" s="20">
        <v>2</v>
      </c>
      <c r="K44" s="20" t="s">
        <v>140</v>
      </c>
      <c r="L44" s="25" t="s">
        <v>141</v>
      </c>
      <c r="M44" s="25">
        <v>72</v>
      </c>
    </row>
    <row r="45" spans="10:13" ht="12.75">
      <c r="J45" s="20">
        <v>3</v>
      </c>
      <c r="K45" s="20" t="s">
        <v>142</v>
      </c>
      <c r="L45" s="25" t="s">
        <v>144</v>
      </c>
      <c r="M45" s="44">
        <v>922</v>
      </c>
    </row>
    <row r="46" spans="2:13" ht="12.75">
      <c r="B46" s="1" t="s">
        <v>10</v>
      </c>
      <c r="C46" s="1"/>
      <c r="J46" s="20">
        <v>4</v>
      </c>
      <c r="K46" s="20" t="s">
        <v>145</v>
      </c>
      <c r="L46" s="25" t="s">
        <v>146</v>
      </c>
      <c r="M46" s="25">
        <f>2*6</f>
        <v>12</v>
      </c>
    </row>
    <row r="47" spans="10:13" ht="12.75">
      <c r="J47" s="20">
        <v>5</v>
      </c>
      <c r="K47" s="20" t="s">
        <v>147</v>
      </c>
      <c r="L47" s="25" t="s">
        <v>146</v>
      </c>
      <c r="M47" s="44">
        <f>2*15.5</f>
        <v>31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148</v>
      </c>
      <c r="L48" s="25" t="s">
        <v>144</v>
      </c>
      <c r="M48" s="25">
        <f>1*10</f>
        <v>10</v>
      </c>
    </row>
    <row r="49" spans="1:13" ht="12.75">
      <c r="A49" t="s">
        <v>12</v>
      </c>
      <c r="F49" s="11">
        <f>(5040+810)*1.202</f>
        <v>7031.7</v>
      </c>
      <c r="J49" s="20">
        <v>7</v>
      </c>
      <c r="K49" s="20" t="s">
        <v>149</v>
      </c>
      <c r="L49" s="25" t="s">
        <v>146</v>
      </c>
      <c r="M49" s="25">
        <f>2*78</f>
        <v>156</v>
      </c>
    </row>
    <row r="50" spans="1:13" ht="12.75">
      <c r="A50" s="6" t="s">
        <v>15</v>
      </c>
      <c r="F50" s="11">
        <f>1600*1.202</f>
        <v>1923.1999999999998</v>
      </c>
      <c r="J50" s="20">
        <v>8</v>
      </c>
      <c r="K50" s="20" t="s">
        <v>150</v>
      </c>
      <c r="L50" s="25" t="s">
        <v>151</v>
      </c>
      <c r="M50" s="25">
        <f>2*80</f>
        <v>160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 t="s">
        <v>152</v>
      </c>
      <c r="L51" s="25" t="s">
        <v>146</v>
      </c>
      <c r="M51" s="25">
        <f>2*5</f>
        <v>10</v>
      </c>
    </row>
    <row r="52" spans="1:13" ht="12.75">
      <c r="A52" s="4" t="s">
        <v>34</v>
      </c>
      <c r="F52" s="32">
        <f>F49+F50+F51</f>
        <v>8954.9</v>
      </c>
      <c r="J52" s="20">
        <v>10</v>
      </c>
      <c r="K52" s="20" t="s">
        <v>153</v>
      </c>
      <c r="L52" s="25" t="s">
        <v>144</v>
      </c>
      <c r="M52" s="25">
        <v>22.51</v>
      </c>
    </row>
    <row r="53" spans="1:13" ht="12.75">
      <c r="A53" s="4" t="s">
        <v>16</v>
      </c>
      <c r="J53" s="20">
        <v>11</v>
      </c>
      <c r="K53" s="20" t="s">
        <v>154</v>
      </c>
      <c r="L53" s="25" t="s">
        <v>144</v>
      </c>
      <c r="M53" s="25">
        <v>188</v>
      </c>
    </row>
    <row r="54" spans="1:13" ht="12.75">
      <c r="A54" t="s">
        <v>74</v>
      </c>
      <c r="D54" s="5">
        <v>1.99</v>
      </c>
      <c r="E54" t="s">
        <v>14</v>
      </c>
      <c r="F54" s="11">
        <f>E33*D54</f>
        <v>6212.978999999999</v>
      </c>
      <c r="J54" s="20">
        <v>12</v>
      </c>
      <c r="K54" s="20" t="s">
        <v>156</v>
      </c>
      <c r="L54" s="25" t="s">
        <v>157</v>
      </c>
      <c r="M54" s="25">
        <f>4*91.5</f>
        <v>366</v>
      </c>
    </row>
    <row r="55" spans="1:13" ht="12.75">
      <c r="A55" t="s">
        <v>78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 t="s">
        <v>158</v>
      </c>
      <c r="L55" s="25" t="s">
        <v>146</v>
      </c>
      <c r="M55" s="25">
        <f>2*13</f>
        <v>26</v>
      </c>
    </row>
    <row r="56" spans="1:13" ht="12.75">
      <c r="A56" s="4" t="s">
        <v>17</v>
      </c>
      <c r="B56" s="10"/>
      <c r="C56" s="10"/>
      <c r="F56" s="32">
        <f>SUM(F54:F55)</f>
        <v>6212.978999999999</v>
      </c>
      <c r="J56" s="20">
        <v>14</v>
      </c>
      <c r="K56" s="20" t="s">
        <v>159</v>
      </c>
      <c r="L56" s="25" t="s">
        <v>151</v>
      </c>
      <c r="M56" s="25">
        <f>4*13</f>
        <v>52</v>
      </c>
    </row>
    <row r="57" spans="1:13" ht="12.75">
      <c r="A57" s="4" t="s">
        <v>18</v>
      </c>
      <c r="B57" s="4"/>
      <c r="J57" s="20">
        <v>15</v>
      </c>
      <c r="K57" s="20" t="s">
        <v>160</v>
      </c>
      <c r="L57" s="25" t="s">
        <v>144</v>
      </c>
      <c r="M57" s="25">
        <v>42.33</v>
      </c>
    </row>
    <row r="58" spans="1:13" ht="12.75">
      <c r="A58" t="s">
        <v>19</v>
      </c>
      <c r="C58" s="51">
        <v>179267</v>
      </c>
      <c r="D58">
        <v>178887</v>
      </c>
      <c r="E58">
        <v>3122.1</v>
      </c>
      <c r="F58" s="34">
        <f>C58/D58*E58</f>
        <v>3128.732108537792</v>
      </c>
      <c r="J58" s="20">
        <v>16</v>
      </c>
      <c r="K58" s="20" t="s">
        <v>161</v>
      </c>
      <c r="L58" s="25" t="s">
        <v>162</v>
      </c>
      <c r="M58" s="25">
        <f>3*66.71</f>
        <v>200.13</v>
      </c>
    </row>
    <row r="59" spans="1:13" ht="12.75">
      <c r="A59" t="s">
        <v>20</v>
      </c>
      <c r="F59" s="34">
        <f>M20</f>
        <v>1480.7530554</v>
      </c>
      <c r="J59" s="20">
        <v>17</v>
      </c>
      <c r="K59" s="20" t="s">
        <v>164</v>
      </c>
      <c r="L59" s="25" t="s">
        <v>144</v>
      </c>
      <c r="M59" s="25">
        <v>287.52</v>
      </c>
    </row>
    <row r="60" spans="1:13" ht="12.75">
      <c r="A60" t="s">
        <v>21</v>
      </c>
      <c r="F60" s="11">
        <f>M39</f>
        <v>4098.0321176076</v>
      </c>
      <c r="J60" s="20">
        <v>18</v>
      </c>
      <c r="K60" s="20" t="s">
        <v>166</v>
      </c>
      <c r="L60" s="25" t="s">
        <v>167</v>
      </c>
      <c r="M60" s="25">
        <f>9*11.51</f>
        <v>103.59</v>
      </c>
    </row>
    <row r="61" spans="1:13" ht="12.75">
      <c r="A61" t="s">
        <v>73</v>
      </c>
      <c r="F61" s="5">
        <f>2*600*1.202</f>
        <v>1442.3999999999999</v>
      </c>
      <c r="J61" s="20">
        <v>19</v>
      </c>
      <c r="K61" s="20"/>
      <c r="L61" s="25"/>
      <c r="M61" s="25"/>
    </row>
    <row r="62" spans="1:13" ht="12.75">
      <c r="A62" t="s">
        <v>22</v>
      </c>
      <c r="F62" s="5">
        <f>M65</f>
        <v>3135.0800000000004</v>
      </c>
      <c r="J62" s="20">
        <v>20</v>
      </c>
      <c r="K62" s="20"/>
      <c r="L62" s="25"/>
      <c r="M62" s="25"/>
    </row>
    <row r="63" spans="1:13" ht="12.75">
      <c r="A63" t="s">
        <v>23</v>
      </c>
      <c r="F63" s="5"/>
      <c r="J63" s="20">
        <v>21</v>
      </c>
      <c r="K63" s="20"/>
      <c r="L63" s="25"/>
      <c r="M63" s="25"/>
    </row>
    <row r="64" spans="1:13" ht="12.75">
      <c r="A64" t="s">
        <v>24</v>
      </c>
      <c r="F64" s="5"/>
      <c r="J64" s="20">
        <v>22</v>
      </c>
      <c r="K64" s="20"/>
      <c r="L64" s="25"/>
      <c r="M64" s="25"/>
    </row>
    <row r="65" spans="1:13" ht="12.75">
      <c r="A65" s="63"/>
      <c r="B65" s="63">
        <v>3122.1</v>
      </c>
      <c r="C65" s="63" t="s">
        <v>13</v>
      </c>
      <c r="D65" s="64">
        <v>0.3</v>
      </c>
      <c r="E65" s="63" t="s">
        <v>14</v>
      </c>
      <c r="F65" s="64">
        <f>B65*D65</f>
        <v>936.6299999999999</v>
      </c>
      <c r="J65" s="20"/>
      <c r="K65" s="20"/>
      <c r="L65" s="31" t="s">
        <v>65</v>
      </c>
      <c r="M65" s="28">
        <f>SUM(M43:M64)</f>
        <v>3135.0800000000004</v>
      </c>
    </row>
    <row r="66" spans="1:13" s="51" customFormat="1" ht="12.75">
      <c r="A66" s="63" t="s">
        <v>77</v>
      </c>
      <c r="B66" s="65"/>
      <c r="C66" s="65"/>
      <c r="D66" s="66"/>
      <c r="E66" s="65"/>
      <c r="F66" s="66">
        <v>0</v>
      </c>
      <c r="J66"/>
      <c r="K66"/>
      <c r="L66"/>
      <c r="M66"/>
    </row>
    <row r="67" spans="1:6" ht="12.75">
      <c r="A67" s="49" t="s">
        <v>84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14221.62728154539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0.25</v>
      </c>
      <c r="E70" t="s">
        <v>14</v>
      </c>
      <c r="F70" s="11">
        <f>B70*D70</f>
        <v>780.525</v>
      </c>
    </row>
    <row r="71" spans="1:13" ht="12.75">
      <c r="A71" t="s">
        <v>28</v>
      </c>
      <c r="F71" s="5"/>
      <c r="J71" s="51"/>
      <c r="K71" s="51"/>
      <c r="L71" s="51"/>
      <c r="M71" s="51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1.03</v>
      </c>
      <c r="E73" t="s">
        <v>14</v>
      </c>
      <c r="F73" s="11">
        <f>B73*D73</f>
        <v>3215.763</v>
      </c>
    </row>
    <row r="74" spans="1:6" ht="12.75">
      <c r="A74" s="4" t="s">
        <v>29</v>
      </c>
      <c r="F74" s="32">
        <f>F70+F73</f>
        <v>3996.288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2.47</v>
      </c>
      <c r="E77" t="s">
        <v>14</v>
      </c>
      <c r="F77" s="11">
        <f>B77*D77</f>
        <v>7711.587</v>
      </c>
    </row>
    <row r="78" spans="1:6" ht="12.75">
      <c r="A78" s="4" t="s">
        <v>32</v>
      </c>
      <c r="F78" s="32">
        <f>SUM(F77)</f>
        <v>7711.587</v>
      </c>
    </row>
    <row r="79" spans="1:6" ht="12.75">
      <c r="A79" s="45" t="s">
        <v>76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33</v>
      </c>
      <c r="B80" s="1"/>
      <c r="F80" s="32">
        <f>F52+F56+F68+F74+F78+F79</f>
        <v>41097.381281545386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2383.6481143296323</v>
      </c>
      <c r="I81" s="7"/>
    </row>
    <row r="82" spans="1:9" ht="12.75">
      <c r="A82" s="1"/>
      <c r="B82" s="35" t="s">
        <v>128</v>
      </c>
      <c r="C82" s="35"/>
      <c r="D82" s="1"/>
      <c r="E82" s="59"/>
      <c r="F82" s="60">
        <v>1734.48</v>
      </c>
      <c r="I82" s="7"/>
    </row>
    <row r="83" spans="1:9" ht="12.75">
      <c r="A83" s="1"/>
      <c r="B83" s="35" t="s">
        <v>129</v>
      </c>
      <c r="C83" s="35"/>
      <c r="D83" s="1"/>
      <c r="E83" s="59"/>
      <c r="F83" s="60">
        <v>270.65</v>
      </c>
      <c r="I83" s="7"/>
    </row>
    <row r="84" spans="1:9" ht="12.75">
      <c r="A84" s="1"/>
      <c r="B84" s="35" t="s">
        <v>130</v>
      </c>
      <c r="C84" s="35"/>
      <c r="D84" s="1"/>
      <c r="E84" s="59"/>
      <c r="F84" s="60">
        <v>1518.99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47005.14939587502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132</v>
      </c>
    </row>
    <row r="87" spans="1:6" ht="12.75">
      <c r="A87" s="13"/>
      <c r="B87" s="38">
        <v>43770</v>
      </c>
      <c r="C87" s="39">
        <v>-115230</v>
      </c>
      <c r="D87" s="42">
        <f>F44</f>
        <v>48583.18</v>
      </c>
      <c r="E87" s="42">
        <f>F85</f>
        <v>47005.14939587502</v>
      </c>
      <c r="F87" s="43">
        <f>C87+D87-E87</f>
        <v>-113651.96939587503</v>
      </c>
    </row>
    <row r="89" spans="1:6" ht="12.75">
      <c r="A89" t="s">
        <v>111</v>
      </c>
      <c r="C89" s="53">
        <v>43405</v>
      </c>
      <c r="D89" s="8" t="s">
        <v>112</v>
      </c>
      <c r="E89" s="53">
        <v>43434</v>
      </c>
      <c r="F89" t="s">
        <v>113</v>
      </c>
    </row>
    <row r="90" spans="1:7" ht="12.75">
      <c r="A90" t="s">
        <v>114</v>
      </c>
      <c r="F90" s="54">
        <f>E87</f>
        <v>47005.14939587502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2017-08-21T12:46:48Z</cp:lastPrinted>
  <dcterms:created xsi:type="dcterms:W3CDTF">2008-08-18T07:30:19Z</dcterms:created>
  <dcterms:modified xsi:type="dcterms:W3CDTF">2019-02-18T10:42:38Z</dcterms:modified>
  <cp:category/>
  <cp:version/>
  <cp:contentType/>
  <cp:contentStatus/>
</cp:coreProperties>
</file>