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<sst xmlns="http://schemas.openxmlformats.org/spreadsheetml/2006/main" count="198" uniqueCount="166">
  <si>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</si>
  <si>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</si>
  <si>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</si>
  <si>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</si>
  <si>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</si>
  <si>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</si>
  <si>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</si>
  <si>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</si>
  <si>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</si>
  <si>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</si>
  <si>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</si>
  <si>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</si>
  <si>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</si>
  <si>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</si>
  <si>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</si>
  <si>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</si>
  <si>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</si>
  <si>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</si>
  <si>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</si>
  <si>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</si>
  <si>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</si>
  <si>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</si>
  <si>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</si>
  <si>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</si>
  <si>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</si>
  <si>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</si>
  <si>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</si>
  <si>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</si>
  <si>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</si>
  <si>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</si>
  <si>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</si>
  <si>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</si>
  <si>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</si>
  <si>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</si>
  <si>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</si>
  <si>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</si>
  <si>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</si>
  <si>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</si>
  <si>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</si>
  <si>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</si>
  <si>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</si>
  <si>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</si>
  <si>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</si>
  <si>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</si>
  <si>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</si>
  <si>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</si>
  <si>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</si>
  <si>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</si>
  <si>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</si>
  <si>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</si>
  <si>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</si>
  <si>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</si>
  <si>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</si>
  <si>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</si>
  <si>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</si>
  <si>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</si>
  <si>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</si>
  <si>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</si>
  <si>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</si>
  <si>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</si>
  <si>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</si>
  <si>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</si>
  <si>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</si>
  <si>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</si>
  <si>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</si>
  <si>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</si>
  <si>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</si>
  <si>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</si>
  <si>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</si>
  <si>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</si>
  <si>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</si>
  <si>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</si>
  <si>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</si>
  <si>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</si>
  <si>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</si>
  <si>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</si>
  <si>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</si>
  <si>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</si>
  <si>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</si>
  <si>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</si>
  <si>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</si>
  <si>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</si>
  <si>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</si>
  <si>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</si>
  <si>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</si>
  <si>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</si>
  <si>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</si>
  <si>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</si>
  <si>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</si>
  <si>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</si>
  <si>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</si>
  <si>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</si>
  <si>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</si>
  <si>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</si>
  <si>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</si>
  <si>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</si>
  <si>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</si>
  <si>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</si>
  <si>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</si>
  <si>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</si>
  <si>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</si>
  <si>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</si>
  <si>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</si>
  <si>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</si>
  <si>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</si>
  <si>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</si>
  <si>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</si>
  <si>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</si>
  <si>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</si>
  <si>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</si>
  <si>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</si>
  <si>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</si>
  <si>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</si>
  <si>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</si>
  <si>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</si>
  <si>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</si>
  <si>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</si>
  <si>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</si>
  <si>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</si>
  <si>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</si>
  <si>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</si>
  <si>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</si>
  <si>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</si>
  <si>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</si>
  <si>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</si>
  <si>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</si>
  <si>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</si>
  <si>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</si>
  <si>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</si>
  <si>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</si>
  <si>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</si>
  <si>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</si>
  <si>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</si>
  <si>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</si>
  <si>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</si>
  <si>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смена труб д 20 на п.пр. (2мп) кв.18 подвал</t>
  </si>
  <si>
    <t>смена труб д 25 на п.пр. (4мп) кв.18 подвал</t>
  </si>
  <si>
    <t>смена вентиля д 20 (1шт) кв.18 подвал</t>
  </si>
  <si>
    <t>смена вентиля д 15 (1шт) кв.18 подвал</t>
  </si>
  <si>
    <t xml:space="preserve">труба д 20 п.пр. </t>
  </si>
  <si>
    <t xml:space="preserve">труба д 25 п.пр. </t>
  </si>
  <si>
    <t>4мп</t>
  </si>
  <si>
    <t>2мп</t>
  </si>
  <si>
    <t>диск</t>
  </si>
  <si>
    <t>2шт</t>
  </si>
  <si>
    <t>тройник 25</t>
  </si>
  <si>
    <t>1шт</t>
  </si>
  <si>
    <t>муфта 20</t>
  </si>
  <si>
    <t>муфта 25</t>
  </si>
  <si>
    <t>уголок 25</t>
  </si>
  <si>
    <t>4шт</t>
  </si>
  <si>
    <t>вентиль д 20</t>
  </si>
  <si>
    <t>вентиль д 15</t>
  </si>
  <si>
    <t>смена вентиля д 15 (1шт) п-д1 подвал</t>
  </si>
  <si>
    <t>смена сгона д 15 (1шт) подвал</t>
  </si>
  <si>
    <t>тройник 15</t>
  </si>
  <si>
    <t>сгон 15</t>
  </si>
  <si>
    <t>муфта 15</t>
  </si>
  <si>
    <t>к/гайка 15</t>
  </si>
  <si>
    <t>ремонт вытяжки</t>
  </si>
  <si>
    <t>цемент</t>
  </si>
  <si>
    <t>10кг</t>
  </si>
  <si>
    <t>труба д 110 на пвх</t>
  </si>
  <si>
    <t>смена ламп (19шт) п-д1,2,4</t>
  </si>
  <si>
    <t>лампа</t>
  </si>
  <si>
    <t>19шт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</si>
</sst>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8">
      <selection activeCell="M60" sqref="M60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8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2.61</v>
      </c>
      <c r="M6" s="45">
        <f>L6*126.87*1.202</f>
        <v>398.01910139999995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584.0663442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584.0663442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103</v>
      </c>
      <c r="J20" s="20"/>
      <c r="K20" s="27" t="s">
        <v>58</v>
      </c>
      <c r="L20" s="28">
        <f>SUM(L6:L19)</f>
        <v>13.02</v>
      </c>
      <c r="M20" s="34">
        <f>SUM(M6:M19)</f>
        <v>1985.5205747999998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45">
        <f>0.02*224.9</f>
        <v>4.498</v>
      </c>
      <c r="M24" s="33">
        <f>L24*126.87*1.202*1.15</f>
        <v>788.825059698</v>
      </c>
    </row>
    <row r="25" spans="1:13" ht="12.75">
      <c r="A25" t="s">
        <v>107</v>
      </c>
      <c r="J25" s="20">
        <v>2</v>
      </c>
      <c r="K25" s="20" t="s">
        <v>136</v>
      </c>
      <c r="L25" s="57">
        <f>0.04*184.3</f>
        <v>7.372000000000001</v>
      </c>
      <c r="M25" s="33">
        <f aca="true" t="shared" si="1" ref="M25:M38">L25*126.87*1.202*1.15</f>
        <v>1292.845340172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 t="s">
        <v>137</v>
      </c>
      <c r="L26" s="62">
        <v>0.81</v>
      </c>
      <c r="M26" s="33">
        <f t="shared" si="1"/>
        <v>142.05164481</v>
      </c>
    </row>
    <row r="27" spans="1:13" ht="12.75">
      <c r="A27" t="s">
        <v>109</v>
      </c>
      <c r="B27" s="1"/>
      <c r="C27" s="1"/>
      <c r="D27" s="1"/>
      <c r="J27" s="20">
        <v>4</v>
      </c>
      <c r="K27" s="20" t="s">
        <v>138</v>
      </c>
      <c r="L27" s="25">
        <v>0.81</v>
      </c>
      <c r="M27" s="33">
        <f t="shared" si="1"/>
        <v>142.05164481</v>
      </c>
    </row>
    <row r="28" spans="1:13" ht="12.75">
      <c r="A28" t="s">
        <v>110</v>
      </c>
      <c r="B28" s="1"/>
      <c r="C28" s="8"/>
      <c r="D28" s="8"/>
      <c r="J28" s="20">
        <v>5</v>
      </c>
      <c r="K28" s="20" t="s">
        <v>153</v>
      </c>
      <c r="L28" s="25">
        <v>0.81</v>
      </c>
      <c r="M28" s="33">
        <f t="shared" si="1"/>
        <v>142.05164481</v>
      </c>
    </row>
    <row r="29" spans="1:13" ht="12.75">
      <c r="A29" t="s">
        <v>111</v>
      </c>
      <c r="J29" s="20">
        <v>6</v>
      </c>
      <c r="K29" s="20" t="s">
        <v>154</v>
      </c>
      <c r="L29" s="45">
        <v>0.28</v>
      </c>
      <c r="M29" s="33">
        <f t="shared" si="1"/>
        <v>49.104272279999996</v>
      </c>
    </row>
    <row r="30" spans="10:13" ht="12.75">
      <c r="J30" s="20">
        <v>7</v>
      </c>
      <c r="K30" s="20" t="s">
        <v>159</v>
      </c>
      <c r="L30" s="45">
        <v>4.37</v>
      </c>
      <c r="M30" s="33">
        <f t="shared" si="1"/>
        <v>766.37739237</v>
      </c>
    </row>
    <row r="31" spans="2:13" ht="12.75">
      <c r="B31" t="s">
        <v>0</v>
      </c>
      <c r="J31" s="20">
        <v>8</v>
      </c>
      <c r="K31" s="20" t="s">
        <v>163</v>
      </c>
      <c r="L31" s="25">
        <f>19*14.43</f>
        <v>274.17</v>
      </c>
      <c r="M31" s="33">
        <f t="shared" si="1"/>
        <v>48081.85118217001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293.12</v>
      </c>
      <c r="M39" s="34">
        <f>SUM(M24:M38)</f>
        <v>51405.15818112001</v>
      </c>
    </row>
    <row r="40" spans="1:11" ht="12.75">
      <c r="A40" s="2" t="s">
        <v>6</v>
      </c>
      <c r="F40" s="11">
        <v>55133.12</v>
      </c>
      <c r="K40" s="1" t="s">
        <v>62</v>
      </c>
    </row>
    <row r="41" spans="1:13" ht="12.75">
      <c r="A41" t="s">
        <v>7</v>
      </c>
      <c r="F41" s="11">
        <v>48418.2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0.8782053328380471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127</v>
      </c>
      <c r="F43" s="5">
        <f>250+400+250</f>
        <v>900</v>
      </c>
      <c r="J43" s="20">
        <v>1</v>
      </c>
      <c r="K43" s="20" t="s">
        <v>139</v>
      </c>
      <c r="L43" s="25" t="s">
        <v>142</v>
      </c>
      <c r="M43" s="25">
        <f>2*68</f>
        <v>136</v>
      </c>
    </row>
    <row r="44" spans="1:13" ht="12.75">
      <c r="A44" s="55"/>
      <c r="B44" s="55"/>
      <c r="C44" s="55"/>
      <c r="D44" s="55"/>
      <c r="E44" s="55"/>
      <c r="F44" s="56">
        <v>0</v>
      </c>
      <c r="J44" s="20">
        <v>2</v>
      </c>
      <c r="K44" s="20" t="s">
        <v>140</v>
      </c>
      <c r="L44" s="25" t="s">
        <v>141</v>
      </c>
      <c r="M44" s="25">
        <f>4*117.17</f>
        <v>468.68</v>
      </c>
    </row>
    <row r="45" spans="1:13" ht="12.75">
      <c r="A45" s="3" t="s">
        <v>9</v>
      </c>
      <c r="B45" s="3"/>
      <c r="C45" s="3"/>
      <c r="D45" s="3"/>
      <c r="E45" s="1"/>
      <c r="F45" s="8">
        <f>F41+F43+F44</f>
        <v>49318.2</v>
      </c>
      <c r="J45" s="20">
        <v>3</v>
      </c>
      <c r="K45" s="20" t="s">
        <v>143</v>
      </c>
      <c r="L45" s="25" t="s">
        <v>144</v>
      </c>
      <c r="M45" s="45">
        <f>2*25.03</f>
        <v>50.06</v>
      </c>
    </row>
    <row r="46" spans="6:13" ht="12.75">
      <c r="F46" t="s">
        <v>73</v>
      </c>
      <c r="J46" s="20">
        <v>4</v>
      </c>
      <c r="K46" s="20" t="s">
        <v>145</v>
      </c>
      <c r="L46" s="25" t="s">
        <v>146</v>
      </c>
      <c r="M46" s="25">
        <v>13</v>
      </c>
    </row>
    <row r="47" spans="2:13" ht="12.75">
      <c r="B47" s="1" t="s">
        <v>10</v>
      </c>
      <c r="C47" s="1"/>
      <c r="J47" s="20">
        <v>5</v>
      </c>
      <c r="K47" s="20" t="s">
        <v>147</v>
      </c>
      <c r="L47" s="25" t="s">
        <v>146</v>
      </c>
      <c r="M47" s="25">
        <v>26</v>
      </c>
    </row>
    <row r="48" spans="10:13" ht="12.75">
      <c r="J48" s="20">
        <v>6</v>
      </c>
      <c r="K48" s="20" t="s">
        <v>148</v>
      </c>
      <c r="L48" s="25" t="s">
        <v>146</v>
      </c>
      <c r="M48" s="25">
        <v>129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7</v>
      </c>
      <c r="K49" s="20" t="s">
        <v>149</v>
      </c>
      <c r="L49" s="25" t="s">
        <v>150</v>
      </c>
      <c r="M49" s="25">
        <f>4*13</f>
        <v>52</v>
      </c>
    </row>
    <row r="50" spans="1:13" ht="12.75">
      <c r="A50" t="s">
        <v>12</v>
      </c>
      <c r="F50" s="11">
        <f>(5040+810)*1.202</f>
        <v>7031.7</v>
      </c>
      <c r="J50" s="20">
        <v>8</v>
      </c>
      <c r="K50" s="20" t="s">
        <v>151</v>
      </c>
      <c r="L50" s="25" t="s">
        <v>146</v>
      </c>
      <c r="M50" s="25">
        <f>327.8</f>
        <v>327.8</v>
      </c>
    </row>
    <row r="51" spans="1:13" ht="12.75">
      <c r="A51" s="6" t="s">
        <v>15</v>
      </c>
      <c r="F51" s="11">
        <f>2500*1.202</f>
        <v>3005</v>
      </c>
      <c r="J51" s="20">
        <v>9</v>
      </c>
      <c r="K51" s="20" t="s">
        <v>152</v>
      </c>
      <c r="L51" s="25" t="s">
        <v>146</v>
      </c>
      <c r="M51" s="25">
        <v>298</v>
      </c>
    </row>
    <row r="52" spans="1:13" ht="12.75">
      <c r="A52" s="6" t="s">
        <v>84</v>
      </c>
      <c r="E52" s="5">
        <v>0</v>
      </c>
      <c r="F52" s="11">
        <f>E52*E33</f>
        <v>0</v>
      </c>
      <c r="J52" s="20">
        <v>11</v>
      </c>
      <c r="K52" s="20" t="s">
        <v>152</v>
      </c>
      <c r="L52" s="25" t="s">
        <v>146</v>
      </c>
      <c r="M52" s="25">
        <v>298</v>
      </c>
    </row>
    <row r="53" spans="1:13" ht="12.75">
      <c r="A53" s="4" t="s">
        <v>34</v>
      </c>
      <c r="F53" s="32">
        <f>F50+F51+F52</f>
        <v>10036.7</v>
      </c>
      <c r="J53" s="20">
        <v>12</v>
      </c>
      <c r="K53" s="20" t="s">
        <v>155</v>
      </c>
      <c r="L53" s="25" t="s">
        <v>146</v>
      </c>
      <c r="M53" s="25">
        <v>140</v>
      </c>
    </row>
    <row r="54" spans="1:13" ht="12.75">
      <c r="A54" s="4" t="s">
        <v>16</v>
      </c>
      <c r="J54" s="20">
        <v>13</v>
      </c>
      <c r="K54" s="20" t="s">
        <v>156</v>
      </c>
      <c r="L54" s="25" t="s">
        <v>146</v>
      </c>
      <c r="M54" s="25">
        <v>36.48</v>
      </c>
    </row>
    <row r="55" spans="1:13" ht="12.75">
      <c r="A55" t="s">
        <v>75</v>
      </c>
      <c r="D55" s="5">
        <v>1.99</v>
      </c>
      <c r="E55" t="s">
        <v>14</v>
      </c>
      <c r="F55" s="11">
        <f>E33*D55</f>
        <v>6907.489</v>
      </c>
      <c r="J55" s="20">
        <v>14</v>
      </c>
      <c r="K55" s="20" t="s">
        <v>157</v>
      </c>
      <c r="L55" s="25" t="s">
        <v>146</v>
      </c>
      <c r="M55" s="25">
        <v>70</v>
      </c>
    </row>
    <row r="56" spans="1:13" ht="12.75">
      <c r="A56" t="s">
        <v>80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15</v>
      </c>
      <c r="K56" s="20" t="s">
        <v>158</v>
      </c>
      <c r="L56" s="25" t="s">
        <v>146</v>
      </c>
      <c r="M56" s="25">
        <v>14</v>
      </c>
    </row>
    <row r="57" spans="1:13" ht="12.75">
      <c r="A57" s="4" t="s">
        <v>17</v>
      </c>
      <c r="B57" s="10"/>
      <c r="C57" s="10"/>
      <c r="F57" s="32">
        <f>SUM(F55:F56)</f>
        <v>6907.489</v>
      </c>
      <c r="J57" s="20">
        <v>16</v>
      </c>
      <c r="K57" s="20" t="s">
        <v>160</v>
      </c>
      <c r="L57" s="25" t="s">
        <v>161</v>
      </c>
      <c r="M57" s="25">
        <f>10*6.03</f>
        <v>60.300000000000004</v>
      </c>
    </row>
    <row r="58" spans="1:13" ht="12.75">
      <c r="A58" s="4" t="s">
        <v>18</v>
      </c>
      <c r="B58" s="4"/>
      <c r="J58" s="20">
        <v>17</v>
      </c>
      <c r="K58" s="20" t="s">
        <v>162</v>
      </c>
      <c r="L58" s="25" t="s">
        <v>141</v>
      </c>
      <c r="M58" s="25">
        <f>4*314.63</f>
        <v>1258.52</v>
      </c>
    </row>
    <row r="59" spans="1:13" ht="12.75">
      <c r="A59" t="s">
        <v>19</v>
      </c>
      <c r="C59" s="51">
        <v>185357</v>
      </c>
      <c r="D59">
        <v>228897.7</v>
      </c>
      <c r="E59">
        <v>3471.1</v>
      </c>
      <c r="F59" s="35">
        <f>C59/D59*E59</f>
        <v>2810.830701662795</v>
      </c>
      <c r="J59" s="20">
        <v>18</v>
      </c>
      <c r="K59" s="20" t="s">
        <v>164</v>
      </c>
      <c r="L59" s="25" t="s">
        <v>165</v>
      </c>
      <c r="M59" s="25">
        <f>19*14.43</f>
        <v>274.17</v>
      </c>
    </row>
    <row r="60" spans="1:13" ht="12.75">
      <c r="A60" t="s">
        <v>20</v>
      </c>
      <c r="F60" s="35">
        <f>M20</f>
        <v>1985.5205747999998</v>
      </c>
      <c r="J60" s="20">
        <v>19</v>
      </c>
      <c r="K60" s="20"/>
      <c r="L60" s="25"/>
      <c r="M60" s="25"/>
    </row>
    <row r="61" spans="1:13" ht="12.75">
      <c r="A61" t="s">
        <v>21</v>
      </c>
      <c r="F61" s="11">
        <f>M39</f>
        <v>51405.15818112001</v>
      </c>
      <c r="J61" s="20">
        <v>20</v>
      </c>
      <c r="K61" s="20"/>
      <c r="L61" s="25"/>
      <c r="M61" s="25"/>
    </row>
    <row r="62" spans="1:13" ht="12.75">
      <c r="A62" t="s">
        <v>74</v>
      </c>
      <c r="F62" s="5">
        <v>0</v>
      </c>
      <c r="J62" s="20">
        <v>21</v>
      </c>
      <c r="K62" s="20"/>
      <c r="L62" s="25"/>
      <c r="M62" s="25"/>
    </row>
    <row r="63" spans="1:13" ht="12.75">
      <c r="A63" t="s">
        <v>22</v>
      </c>
      <c r="F63" s="5">
        <f>M64</f>
        <v>3652.01</v>
      </c>
      <c r="J63" s="20">
        <v>22</v>
      </c>
      <c r="K63" s="20"/>
      <c r="L63" s="25"/>
      <c r="M63" s="25"/>
    </row>
    <row r="64" spans="1:13" ht="12.75">
      <c r="A64" t="s">
        <v>23</v>
      </c>
      <c r="F64" s="5"/>
      <c r="J64" s="20"/>
      <c r="K64" s="20"/>
      <c r="L64" s="31" t="s">
        <v>65</v>
      </c>
      <c r="M64" s="28">
        <f>SUM(M43:M63)</f>
        <v>3652.01</v>
      </c>
    </row>
    <row r="65" spans="1:6" ht="12.75">
      <c r="A65" t="s">
        <v>24</v>
      </c>
      <c r="F65" s="5"/>
    </row>
    <row r="66" spans="2:6" ht="12.75">
      <c r="B66">
        <v>3471.1</v>
      </c>
      <c r="C66" t="s">
        <v>13</v>
      </c>
      <c r="D66" s="11">
        <v>0.28</v>
      </c>
      <c r="E66" t="s">
        <v>14</v>
      </c>
      <c r="F66" s="11">
        <f>B66*D66</f>
        <v>971.908</v>
      </c>
    </row>
    <row r="67" spans="1:13" s="58" customFormat="1" ht="12.75">
      <c r="A67" s="58" t="s">
        <v>79</v>
      </c>
      <c r="D67" s="59"/>
      <c r="F67" s="59">
        <v>0</v>
      </c>
      <c r="J67"/>
      <c r="K67"/>
      <c r="L67"/>
      <c r="M67"/>
    </row>
    <row r="68" spans="1:6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60825.42745758281</v>
      </c>
    </row>
    <row r="70" ht="12.75">
      <c r="A70" s="4" t="s">
        <v>26</v>
      </c>
    </row>
    <row r="71" spans="1:13" ht="12.75">
      <c r="A71" t="s">
        <v>27</v>
      </c>
      <c r="B71">
        <v>3471.1</v>
      </c>
      <c r="C71" t="s">
        <v>71</v>
      </c>
      <c r="D71" s="5">
        <v>0.25</v>
      </c>
      <c r="E71" t="s">
        <v>14</v>
      </c>
      <c r="F71" s="11">
        <f>B71*D71</f>
        <v>867.775</v>
      </c>
      <c r="J71" s="58"/>
      <c r="K71" s="58"/>
      <c r="L71" s="58"/>
      <c r="M71" s="58"/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3471.1</v>
      </c>
      <c r="C74" t="s">
        <v>13</v>
      </c>
      <c r="D74" s="11">
        <v>0.92</v>
      </c>
      <c r="E74" t="s">
        <v>14</v>
      </c>
      <c r="F74" s="11">
        <f>B74*D74</f>
        <v>3193.4120000000003</v>
      </c>
    </row>
    <row r="75" spans="1:6" ht="12.75">
      <c r="A75" s="4" t="s">
        <v>29</v>
      </c>
      <c r="F75" s="32">
        <f>F71+F74</f>
        <v>4061.1870000000004</v>
      </c>
    </row>
    <row r="76" ht="12.75">
      <c r="A76" s="4" t="s">
        <v>30</v>
      </c>
    </row>
    <row r="77" spans="1:6" ht="12.75">
      <c r="A77" s="7" t="s">
        <v>31</v>
      </c>
      <c r="B77" s="7"/>
      <c r="C77" s="7"/>
      <c r="D77" s="7"/>
      <c r="E77" s="7"/>
      <c r="F77" s="7"/>
    </row>
    <row r="78" spans="2:6" ht="12.75">
      <c r="B78">
        <v>3471.1</v>
      </c>
      <c r="C78" t="s">
        <v>13</v>
      </c>
      <c r="D78" s="11">
        <v>2.34</v>
      </c>
      <c r="E78" t="s">
        <v>14</v>
      </c>
      <c r="F78" s="11">
        <f>B78*D78</f>
        <v>8122.373999999999</v>
      </c>
    </row>
    <row r="79" spans="1:6" ht="12.75">
      <c r="A79" s="4" t="s">
        <v>32</v>
      </c>
      <c r="F79" s="32">
        <f>SUM(F78)</f>
        <v>8122.373999999999</v>
      </c>
    </row>
    <row r="80" spans="1:6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</row>
    <row r="81" spans="1:9" ht="12.75">
      <c r="A81" s="1" t="s">
        <v>33</v>
      </c>
      <c r="B81" s="1"/>
      <c r="F81" s="32">
        <f>F53+F57+F69+F75+F79+F80</f>
        <v>89953.1774575828</v>
      </c>
      <c r="I81" s="7"/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5217.284292539802</v>
      </c>
    </row>
    <row r="83" spans="1:6" ht="12.75">
      <c r="A83" s="1"/>
      <c r="B83" s="36" t="s">
        <v>128</v>
      </c>
      <c r="C83" s="36"/>
      <c r="D83" s="1"/>
      <c r="E83" s="60"/>
      <c r="F83" s="61">
        <v>2584.2</v>
      </c>
    </row>
    <row r="84" spans="1:6" ht="12.75">
      <c r="A84" s="1"/>
      <c r="B84" s="36" t="s">
        <v>129</v>
      </c>
      <c r="C84" s="36"/>
      <c r="D84" s="1"/>
      <c r="E84" s="60"/>
      <c r="F84" s="61">
        <v>485.71</v>
      </c>
    </row>
    <row r="85" spans="1:6" ht="12.75">
      <c r="A85" s="1"/>
      <c r="B85" s="36" t="s">
        <v>130</v>
      </c>
      <c r="C85" s="36"/>
      <c r="D85" s="1"/>
      <c r="E85" s="60"/>
      <c r="F85" s="61">
        <f>2268.08+402.71</f>
        <v>2670.79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100911.1617501226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43313</v>
      </c>
      <c r="C88" s="40">
        <v>-318696</v>
      </c>
      <c r="D88" s="43">
        <f>F45</f>
        <v>49318.2</v>
      </c>
      <c r="E88" s="43">
        <f>F86</f>
        <v>100911.1617501226</v>
      </c>
      <c r="F88" s="44">
        <f>C88+D88-E88</f>
        <v>-370288.9617501226</v>
      </c>
    </row>
    <row r="90" spans="1:6" ht="13.5" thickBot="1">
      <c r="A90" t="s">
        <v>112</v>
      </c>
      <c r="C90" s="53">
        <v>43313</v>
      </c>
      <c r="D90" s="8" t="s">
        <v>113</v>
      </c>
      <c r="E90" s="53">
        <v>43343</v>
      </c>
      <c r="F90" t="s">
        <v>114</v>
      </c>
    </row>
    <row r="91" spans="1:7" ht="13.5" thickBot="1">
      <c r="A91" t="s">
        <v>115</v>
      </c>
      <c r="F91" s="54">
        <f>E88</f>
        <v>100911.1617501226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2018-11-09T10:25:07Z</dcterms:modified>
  <cp:category/>
  <cp:version/>
  <cp:contentType/>
  <cp:contentStatus/>
</cp:coreProperties>
</file>