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<sst xmlns="http://schemas.openxmlformats.org/spreadsheetml/2006/main" count="171" uniqueCount="149">
  <si>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</si>
  <si>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</si>
  <si>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</si>
  <si>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</si>
  <si>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</si>
  <si>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</si>
  <si>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</si>
  <si>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</si>
  <si>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</si>
  <si>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</si>
  <si>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</si>
  <si>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</si>
  <si>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</si>
  <si>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</si>
  <si>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</si>
  <si>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</si>
  <si>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</si>
  <si>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</si>
  <si>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</si>
  <si>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</si>
  <si>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</si>
  <si>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</si>
  <si>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</si>
  <si>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</si>
  <si>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</si>
  <si>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</si>
  <si>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</si>
  <si>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</si>
  <si>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</si>
  <si>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</si>
  <si>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</si>
  <si>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</si>
  <si>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</si>
  <si>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</si>
  <si>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</si>
  <si>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</si>
  <si>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</si>
  <si>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</si>
  <si>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</si>
  <si>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</si>
  <si>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</si>
  <si>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</si>
  <si>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</si>
  <si>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</si>
  <si>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</si>
  <si>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</si>
  <si>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</si>
  <si>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</si>
  <si>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</si>
  <si>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</si>
  <si>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</si>
  <si>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</si>
  <si>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</si>
  <si>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</si>
  <si>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</si>
  <si>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</si>
  <si>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</si>
  <si>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</si>
  <si>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</si>
  <si>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</si>
  <si>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</si>
  <si>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</si>
  <si>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</si>
  <si>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</si>
  <si>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</si>
  <si>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</si>
  <si>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</si>
  <si>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</si>
  <si>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</si>
  <si>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</si>
  <si>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</si>
  <si>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</si>
  <si>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</si>
  <si>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</si>
  <si>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</si>
  <si>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</si>
  <si>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</si>
  <si>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</si>
  <si>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</si>
  <si>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</si>
  <si>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</si>
  <si>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</si>
  <si>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</si>
  <si>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</si>
  <si>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</si>
  <si>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</si>
  <si>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</si>
  <si>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</si>
  <si>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</si>
  <si>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</si>
  <si>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</si>
  <si>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</si>
  <si>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</si>
  <si>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</si>
  <si>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</si>
  <si>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</si>
  <si>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</si>
  <si>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</si>
  <si>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</si>
  <si>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</si>
  <si>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</si>
  <si>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</si>
  <si>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</si>
  <si>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</si>
  <si>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</si>
  <si>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</si>
  <si>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</si>
  <si>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</si>
  <si>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</si>
  <si>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</si>
  <si>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</si>
  <si>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</si>
  <si>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</si>
  <si>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</si>
  <si>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</si>
  <si>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</si>
  <si>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</si>
  <si>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</si>
  <si>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</si>
  <si>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</si>
  <si>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</si>
  <si>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</si>
  <si>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</si>
  <si>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</si>
  <si>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</si>
  <si>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</si>
  <si>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</si>
  <si>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</si>
  <si>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</si>
  <si>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</si>
  <si>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</si>
  <si>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</si>
  <si>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</si>
  <si>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</si>
  <si>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01.11.</t>
  </si>
  <si>
    <t>ремонт швов (130 мп) кв.61,69,75</t>
  </si>
  <si>
    <t>ремонт швов с вскрытием (30 мп) кв.61,69,75</t>
  </si>
  <si>
    <t>установка ручек на окна п-д2</t>
  </si>
  <si>
    <t>ручки</t>
  </si>
  <si>
    <t>6шт</t>
  </si>
  <si>
    <t>мастика</t>
  </si>
  <si>
    <t>пена монтажная</t>
  </si>
  <si>
    <t>40кг</t>
  </si>
  <si>
    <t>2шт</t>
  </si>
  <si>
    <t>смена ламп (13шт) п-д1,2,3,4,5</t>
  </si>
  <si>
    <t>лампа</t>
  </si>
  <si>
    <t>13шт</t>
  </si>
  <si>
    <t>ремонт эл. Щита (1шт) п-д2</t>
  </si>
  <si>
    <t>вн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</si>
</sst>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F42" sqref="F42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513.833364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22.73</v>
      </c>
      <c r="M20" s="34">
        <f>SUM(M6:M19)</f>
        <v>3122.842878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59"/>
      <c r="M24" s="33">
        <f>130*89.65</f>
        <v>11654.5</v>
      </c>
    </row>
    <row r="25" spans="1:13" ht="12.75">
      <c r="A25" t="s">
        <v>106</v>
      </c>
      <c r="J25" s="20">
        <v>2</v>
      </c>
      <c r="K25" s="20" t="s">
        <v>136</v>
      </c>
      <c r="L25" s="45"/>
      <c r="M25" s="33">
        <f>30*358.62</f>
        <v>10758.6</v>
      </c>
    </row>
    <row r="26" spans="1:13" ht="12.75">
      <c r="A26" t="s">
        <v>107</v>
      </c>
      <c r="J26" s="20">
        <v>3</v>
      </c>
      <c r="K26" s="20" t="s">
        <v>137</v>
      </c>
      <c r="L26" s="45">
        <f>0.06*24.6</f>
        <v>1.476</v>
      </c>
      <c r="M26" s="33">
        <f aca="true" t="shared" si="1" ref="M26:M38">L26*114.3*1.202*1.15</f>
        <v>233.20340963999993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25">
        <f>0.13*7.1</f>
        <v>0.9229999999999999</v>
      </c>
      <c r="M27" s="33">
        <f t="shared" si="1"/>
        <v>145.83112946999998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25">
        <v>4.83</v>
      </c>
      <c r="M28" s="33">
        <f t="shared" si="1"/>
        <v>763.1249786999998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7.229</v>
      </c>
      <c r="M39" s="34">
        <f>SUM(M24:M38)</f>
        <v>23555.25951781</v>
      </c>
    </row>
    <row r="40" spans="1:11" ht="12.75">
      <c r="A40" s="2" t="s">
        <v>6</v>
      </c>
      <c r="F40" s="11">
        <f>52932.64-190.87</f>
        <v>52741.77</v>
      </c>
      <c r="K40" s="1" t="s">
        <v>60</v>
      </c>
    </row>
    <row r="41" spans="1:13" ht="12.75">
      <c r="A41" t="s">
        <v>7</v>
      </c>
      <c r="F41" s="5">
        <f>53599.23</f>
        <v>53599.23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1.0162577023865527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25">
        <f>6*25</f>
        <v>150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54499.23</v>
      </c>
      <c r="J44" s="20">
        <v>2</v>
      </c>
      <c r="K44" s="20" t="s">
        <v>140</v>
      </c>
      <c r="L44" s="25" t="s">
        <v>142</v>
      </c>
      <c r="M44" s="25">
        <f>40*136.65</f>
        <v>5466</v>
      </c>
    </row>
    <row r="45" spans="10:13" ht="12.75">
      <c r="J45" s="20">
        <v>3</v>
      </c>
      <c r="K45" s="20" t="s">
        <v>141</v>
      </c>
      <c r="L45" s="25" t="s">
        <v>143</v>
      </c>
      <c r="M45" s="25">
        <f>2*305.9</f>
        <v>611.8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146</v>
      </c>
      <c r="M46" s="25">
        <f>13*14.46</f>
        <v>187.98000000000002</v>
      </c>
    </row>
    <row r="47" spans="10:13" ht="12.75">
      <c r="J47" s="20">
        <v>5</v>
      </c>
      <c r="K47" s="20" t="s">
        <v>148</v>
      </c>
      <c r="L47" s="25" t="s">
        <v>143</v>
      </c>
      <c r="M47" s="25">
        <f>2*185.24</f>
        <v>370.48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4800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v>2870.38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7670.38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6571.2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6571.2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166992</v>
      </c>
      <c r="D58">
        <v>228935.4</v>
      </c>
      <c r="E58">
        <v>3422.5</v>
      </c>
      <c r="F58" s="35">
        <f>C58/D58*E58</f>
        <v>2496.4689602394387</v>
      </c>
      <c r="J58" s="20"/>
      <c r="K58" s="20"/>
      <c r="L58" s="31" t="s">
        <v>63</v>
      </c>
      <c r="M58" s="28">
        <f>SUM(M43:M57)</f>
        <v>6786.26</v>
      </c>
    </row>
    <row r="59" spans="1:6" ht="12.75">
      <c r="A59" t="s">
        <v>19</v>
      </c>
      <c r="F59" s="35">
        <f>M20</f>
        <v>3122.842878</v>
      </c>
    </row>
    <row r="60" spans="1:6" ht="12.75">
      <c r="A60" t="s">
        <v>20</v>
      </c>
      <c r="F60" s="11">
        <f>M39</f>
        <v>23555.25951781</v>
      </c>
    </row>
    <row r="61" spans="1:6" ht="12.75">
      <c r="A61" t="s">
        <v>72</v>
      </c>
      <c r="F61" s="5">
        <f>1*600*1.202</f>
        <v>721.1999999999999</v>
      </c>
    </row>
    <row r="62" spans="1:6" ht="12.75">
      <c r="A62" t="s">
        <v>21</v>
      </c>
      <c r="F62" s="5">
        <f>M58</f>
        <v>6786.26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0.22</v>
      </c>
      <c r="E65" t="s">
        <v>14</v>
      </c>
      <c r="F65" s="5">
        <f>B65*D65</f>
        <v>752.95</v>
      </c>
    </row>
    <row r="66" spans="1:6" s="51" customFormat="1" ht="12.75">
      <c r="A66" s="51" t="s">
        <v>78</v>
      </c>
      <c r="D66" s="55"/>
      <c r="F66" s="56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37434.98135604944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0.21</v>
      </c>
      <c r="E70" t="s">
        <v>14</v>
      </c>
      <c r="F70" s="11">
        <f>B70*D70</f>
        <v>718.725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1.15</v>
      </c>
      <c r="E73" t="s">
        <v>14</v>
      </c>
      <c r="F73" s="11">
        <f>B73*D73</f>
        <v>3935.8749999999995</v>
      </c>
    </row>
    <row r="74" spans="1:6" ht="12.75">
      <c r="A74" s="4" t="s">
        <v>27</v>
      </c>
      <c r="F74" s="32">
        <f>F70+F73</f>
        <v>4654.599999999999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2.27</v>
      </c>
      <c r="E77" t="s">
        <v>14</v>
      </c>
      <c r="F77" s="5">
        <f>B77*D77</f>
        <v>7769.075</v>
      </c>
    </row>
    <row r="78" spans="1:6" ht="12.75">
      <c r="A78" s="4" t="s">
        <v>30</v>
      </c>
      <c r="F78" s="8">
        <f>SUM(F77)</f>
        <v>7769.075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64100.236356049434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3717.813708650867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2434.12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74429.9500647003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43374</v>
      </c>
      <c r="C87" s="40">
        <v>-9653</v>
      </c>
      <c r="D87" s="43">
        <f>F44</f>
        <v>54499.23</v>
      </c>
      <c r="E87" s="43">
        <f>F85</f>
        <v>74429.9500647003</v>
      </c>
      <c r="F87" s="44">
        <f>C87+D87-E87</f>
        <v>-29583.720064700297</v>
      </c>
    </row>
    <row r="89" spans="1:6" ht="13.5" thickBot="1">
      <c r="A89" t="s">
        <v>111</v>
      </c>
      <c r="C89" s="53">
        <v>43009</v>
      </c>
      <c r="D89" s="8" t="s">
        <v>112</v>
      </c>
      <c r="E89" s="53">
        <v>43069</v>
      </c>
      <c r="F89" t="s">
        <v>113</v>
      </c>
    </row>
    <row r="90" spans="1:7" ht="13.5" thickBot="1">
      <c r="A90" t="s">
        <v>114</v>
      </c>
      <c r="F90" s="54">
        <f>E87</f>
        <v>74429.9500647003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2017-08-21T12:47:03Z</cp:lastPrinted>
  <dcterms:created xsi:type="dcterms:W3CDTF">2008-08-18T07:30:19Z</dcterms:created>
  <dcterms:modified xsi:type="dcterms:W3CDTF">2018-01-24T07:12:49Z</dcterms:modified>
  <cp:category/>
  <cp:version/>
  <cp:contentType/>
  <cp:contentStatus/>
</cp:coreProperties>
</file>