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<sst xmlns="http://schemas.openxmlformats.org/spreadsheetml/2006/main" count="189" uniqueCount="157">
  <si>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</si>
  <si>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</si>
  <si>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</si>
  <si>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</si>
  <si>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</si>
  <si>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</si>
  <si>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</si>
  <si>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</si>
  <si>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</si>
  <si>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</si>
  <si>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</si>
  <si>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</si>
  <si>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</si>
  <si>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</si>
  <si>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</si>
  <si>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</si>
  <si>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</si>
  <si>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</si>
  <si>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</si>
  <si>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</si>
  <si>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</si>
  <si>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</si>
  <si>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</si>
  <si>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</si>
  <si>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</si>
  <si>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</si>
  <si>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</si>
  <si>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</si>
  <si>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</si>
  <si>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</si>
  <si>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</si>
  <si>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</si>
  <si>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</si>
  <si>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</si>
  <si>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</si>
  <si>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</si>
  <si>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</si>
  <si>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</si>
  <si>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</si>
  <si>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</si>
  <si>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</si>
  <si>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</si>
  <si>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</si>
  <si>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</si>
  <si>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</si>
  <si>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</si>
  <si>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</si>
  <si>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</si>
  <si>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</si>
  <si>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</si>
  <si>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</si>
  <si>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</si>
  <si>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</si>
  <si>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</si>
  <si>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</si>
  <si>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</si>
  <si>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</si>
  <si>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</si>
  <si>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</si>
  <si>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</si>
  <si>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</si>
  <si>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</si>
  <si>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</si>
  <si>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</si>
  <si>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</si>
  <si>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</si>
  <si>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</si>
  <si>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</si>
  <si>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</si>
  <si>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</si>
  <si>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</si>
  <si>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</si>
  <si>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</si>
  <si>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</si>
  <si>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</si>
  <si>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</si>
  <si>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</si>
  <si>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</si>
  <si>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</si>
  <si>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</si>
  <si>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</si>
  <si>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</si>
  <si>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</si>
  <si>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</si>
  <si>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</si>
  <si>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</si>
  <si>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</si>
  <si>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</si>
  <si>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</si>
  <si>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</si>
  <si>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</si>
  <si>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</si>
  <si>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</si>
  <si>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</si>
  <si>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</si>
  <si>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</si>
  <si>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</si>
  <si>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</si>
  <si>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</si>
  <si>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</si>
  <si>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</si>
  <si>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</si>
  <si>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</si>
  <si>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</si>
  <si>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</si>
  <si>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</si>
  <si>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</si>
  <si>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</si>
  <si>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</si>
  <si>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</si>
  <si>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</si>
  <si>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</si>
  <si>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</si>
  <si>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</si>
  <si>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</si>
  <si>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</si>
  <si>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</si>
  <si>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</si>
  <si>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</si>
  <si>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</si>
  <si>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</si>
  <si>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</si>
  <si>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</si>
  <si>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</si>
  <si>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</si>
  <si>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</si>
  <si>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</si>
  <si>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</si>
  <si>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</si>
  <si>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</si>
  <si>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</si>
  <si>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</si>
  <si>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</si>
  <si>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</si>
  <si>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</si>
  <si>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01.11.</t>
  </si>
  <si>
    <t>смена труб д 32 на п.пр. (4мп) кв.52</t>
  </si>
  <si>
    <t>смена гебо д 32 (2шт) кв.1,11</t>
  </si>
  <si>
    <t>смена труб д 50 кана-й труб (3мп) кв.52</t>
  </si>
  <si>
    <t>труба д 32 п.пр.</t>
  </si>
  <si>
    <t>4мп</t>
  </si>
  <si>
    <t>уголок 32</t>
  </si>
  <si>
    <t>5шт</t>
  </si>
  <si>
    <t>гебо 32</t>
  </si>
  <si>
    <t>1шт</t>
  </si>
  <si>
    <t>муфта 32</t>
  </si>
  <si>
    <t>2шт</t>
  </si>
  <si>
    <t>труба д 50</t>
  </si>
  <si>
    <t>3шт</t>
  </si>
  <si>
    <t>тройник 50</t>
  </si>
  <si>
    <t>отвод 50</t>
  </si>
  <si>
    <t>4шт</t>
  </si>
  <si>
    <t>смена труб д 32 (4мп) кв.52</t>
  </si>
  <si>
    <t>установка гебо 32 (1шт) кв.52</t>
  </si>
  <si>
    <t>остекление п-д1</t>
  </si>
  <si>
    <t>стекло</t>
  </si>
  <si>
    <t>1м2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</si>
</sst>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F41" sqref="F4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10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523.450566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522.0766799999999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7">
        <f t="shared" si="0"/>
        <v>261.03833999999995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12.26</v>
      </c>
      <c r="M20" s="33">
        <f>SUM(M6:M19)</f>
        <v>1684.3842359999999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f>0.04*156.46</f>
        <v>6.258400000000001</v>
      </c>
      <c r="M24" s="32">
        <f aca="true" t="shared" si="1" ref="M24:M36">L24*114.3*1.202*1.15</f>
        <v>988.807736376</v>
      </c>
    </row>
    <row r="25" spans="1:13" ht="12.75">
      <c r="A25" t="s">
        <v>106</v>
      </c>
      <c r="J25" s="20">
        <v>2</v>
      </c>
      <c r="K25" s="20" t="s">
        <v>137</v>
      </c>
      <c r="L25" s="25">
        <v>2.06</v>
      </c>
      <c r="M25" s="32">
        <f t="shared" si="1"/>
        <v>325.47359339999997</v>
      </c>
    </row>
    <row r="26" spans="1:13" ht="12.75">
      <c r="A26" t="s">
        <v>107</v>
      </c>
      <c r="J26" s="20">
        <v>3</v>
      </c>
      <c r="K26" s="20" t="s">
        <v>138</v>
      </c>
      <c r="L26" s="47">
        <f>0.03*133.04</f>
        <v>3.9911999999999996</v>
      </c>
      <c r="M26" s="32">
        <f t="shared" si="1"/>
        <v>630.5971873679998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152</v>
      </c>
      <c r="L27" s="25">
        <f>0.04*156.46</f>
        <v>6.258400000000001</v>
      </c>
      <c r="M27" s="32">
        <f t="shared" si="1"/>
        <v>988.807736376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153</v>
      </c>
      <c r="L28" s="25">
        <v>1.03</v>
      </c>
      <c r="M28" s="32">
        <f t="shared" si="1"/>
        <v>162.73679669999999</v>
      </c>
    </row>
    <row r="29" spans="10:13" ht="12.75">
      <c r="J29" s="20">
        <v>6</v>
      </c>
      <c r="K29" s="20" t="s">
        <v>154</v>
      </c>
      <c r="L29" s="25">
        <f>0.01*310.7</f>
        <v>3.1069999999999998</v>
      </c>
      <c r="M29" s="32">
        <f t="shared" si="1"/>
        <v>490.89633722999986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22.705000000000002</v>
      </c>
      <c r="M37" s="33">
        <f>SUM(M24:M36)</f>
        <v>3587.31938745</v>
      </c>
    </row>
    <row r="38" ht="12.75">
      <c r="K38" s="1" t="s">
        <v>61</v>
      </c>
    </row>
    <row r="39" spans="1:13" ht="12.75">
      <c r="A39" s="2" t="s">
        <v>6</v>
      </c>
      <c r="F39" s="11">
        <f>53405.95-134.3</f>
        <v>53271.649999999994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f>57046.43</f>
        <v>57046.43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1.0708590779523444</v>
      </c>
      <c r="J41" s="20">
        <v>1</v>
      </c>
      <c r="K41" s="20" t="s">
        <v>139</v>
      </c>
      <c r="L41" s="25" t="s">
        <v>140</v>
      </c>
      <c r="M41" s="25">
        <f>4*134.87</f>
        <v>539.48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141</v>
      </c>
      <c r="L42" s="25" t="s">
        <v>142</v>
      </c>
      <c r="M42" s="25">
        <f>5*21.63</f>
        <v>108.14999999999999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58346.43</v>
      </c>
      <c r="J43" s="20">
        <v>3</v>
      </c>
      <c r="K43" s="20" t="s">
        <v>143</v>
      </c>
      <c r="L43" s="25" t="s">
        <v>144</v>
      </c>
      <c r="M43" s="25">
        <v>620</v>
      </c>
    </row>
    <row r="44" spans="10:13" ht="12.75">
      <c r="J44" s="20">
        <v>4</v>
      </c>
      <c r="K44" s="20" t="s">
        <v>145</v>
      </c>
      <c r="L44" s="25" t="s">
        <v>146</v>
      </c>
      <c r="M44" s="25">
        <f>2*286.46</f>
        <v>572.92</v>
      </c>
    </row>
    <row r="45" spans="2:13" ht="12.75">
      <c r="B45" s="1" t="s">
        <v>10</v>
      </c>
      <c r="C45" s="1"/>
      <c r="J45" s="20">
        <v>5</v>
      </c>
      <c r="K45" s="20" t="s">
        <v>147</v>
      </c>
      <c r="L45" s="25" t="s">
        <v>148</v>
      </c>
      <c r="M45" s="25">
        <f>3*82</f>
        <v>246</v>
      </c>
    </row>
    <row r="46" spans="10:13" ht="12.75">
      <c r="J46" s="20">
        <v>6</v>
      </c>
      <c r="K46" s="20" t="s">
        <v>149</v>
      </c>
      <c r="L46" s="25" t="s">
        <v>148</v>
      </c>
      <c r="M46" s="25">
        <f>3*40</f>
        <v>120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150</v>
      </c>
      <c r="L47" s="25" t="s">
        <v>151</v>
      </c>
      <c r="M47" s="25">
        <f>4*20.96</f>
        <v>83.84</v>
      </c>
    </row>
    <row r="48" spans="1:13" ht="12.75">
      <c r="A48" t="s">
        <v>12</v>
      </c>
      <c r="F48" s="11">
        <v>4047.13</v>
      </c>
      <c r="J48" s="20">
        <v>8</v>
      </c>
      <c r="K48" s="20" t="s">
        <v>139</v>
      </c>
      <c r="L48" s="25" t="s">
        <v>140</v>
      </c>
      <c r="M48" s="25">
        <f>4*134.87</f>
        <v>539.48</v>
      </c>
    </row>
    <row r="49" spans="1:13" ht="12.75">
      <c r="A49" s="6" t="s">
        <v>15</v>
      </c>
      <c r="F49" s="11">
        <f>(2400+133.33)*1.202</f>
        <v>3045.0626599999996</v>
      </c>
      <c r="J49" s="20">
        <v>9</v>
      </c>
      <c r="K49" s="20" t="s">
        <v>141</v>
      </c>
      <c r="L49" s="25" t="s">
        <v>142</v>
      </c>
      <c r="M49" s="25">
        <f>5*21.63</f>
        <v>108.14999999999999</v>
      </c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 t="s">
        <v>145</v>
      </c>
      <c r="L50" s="25" t="s">
        <v>146</v>
      </c>
      <c r="M50" s="25">
        <f>2*286.46</f>
        <v>572.92</v>
      </c>
    </row>
    <row r="51" spans="1:13" ht="12.75">
      <c r="A51" s="4" t="s">
        <v>33</v>
      </c>
      <c r="F51" s="31">
        <f>F48+F49+F50</f>
        <v>7092.19266</v>
      </c>
      <c r="J51" s="20">
        <v>11</v>
      </c>
      <c r="K51" s="20" t="s">
        <v>143</v>
      </c>
      <c r="L51" s="25" t="s">
        <v>144</v>
      </c>
      <c r="M51" s="25">
        <v>620</v>
      </c>
    </row>
    <row r="52" spans="1:13" ht="12.75">
      <c r="A52" s="4" t="s">
        <v>16</v>
      </c>
      <c r="J52" s="20">
        <v>12</v>
      </c>
      <c r="K52" s="20" t="s">
        <v>155</v>
      </c>
      <c r="L52" s="25" t="s">
        <v>156</v>
      </c>
      <c r="M52" s="25">
        <f>1*23.76</f>
        <v>23.76</v>
      </c>
    </row>
    <row r="53" spans="1:13" ht="12.75">
      <c r="A53" t="s">
        <v>74</v>
      </c>
      <c r="C53" s="13"/>
      <c r="D53" s="44">
        <v>1.92</v>
      </c>
      <c r="E53" s="13" t="s">
        <v>14</v>
      </c>
      <c r="F53" s="11">
        <f>E32*D53</f>
        <v>6668.16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6668.16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166992</v>
      </c>
      <c r="D57">
        <v>228935.4</v>
      </c>
      <c r="E57">
        <v>3473</v>
      </c>
      <c r="F57" s="34">
        <f>C57/D57*E57</f>
        <v>2533.305098294104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1684.3842359999999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3587.31938745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4154.700000000001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0.22</v>
      </c>
      <c r="E64" t="s">
        <v>14</v>
      </c>
      <c r="F64" s="11">
        <f>B64*D64</f>
        <v>764.0600000000001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12723.768721744103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0.21</v>
      </c>
      <c r="E69" t="s">
        <v>14</v>
      </c>
      <c r="F69" s="11">
        <f>B69*D69</f>
        <v>729.3299999999999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1.15</v>
      </c>
      <c r="E72" t="s">
        <v>14</v>
      </c>
      <c r="F72" s="11">
        <f>B72*D72</f>
        <v>3993.95</v>
      </c>
      <c r="J72" s="20"/>
      <c r="K72" s="20"/>
      <c r="L72" s="30" t="s">
        <v>64</v>
      </c>
      <c r="M72" s="33">
        <f>SUM(M41:M71)</f>
        <v>4154.700000000001</v>
      </c>
    </row>
    <row r="73" spans="1:6" ht="12.75">
      <c r="A73" s="4" t="s">
        <v>29</v>
      </c>
      <c r="F73" s="31">
        <f>F69+F72</f>
        <v>4723.28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2.27</v>
      </c>
      <c r="E76" t="s">
        <v>14</v>
      </c>
      <c r="F76" s="11">
        <f>B76*D76</f>
        <v>7883.71</v>
      </c>
    </row>
    <row r="77" spans="1:6" ht="12.75">
      <c r="A77" s="4" t="s">
        <v>31</v>
      </c>
      <c r="F77" s="8">
        <f>SUM(F76)</f>
        <v>7883.71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39091.1113817441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2267.2844601411575</v>
      </c>
    </row>
    <row r="81" spans="1:6" ht="12.75">
      <c r="A81" s="1"/>
      <c r="B81" s="35" t="s">
        <v>130</v>
      </c>
      <c r="C81" s="35"/>
      <c r="D81" s="1"/>
      <c r="E81" s="56"/>
      <c r="F81" s="57">
        <v>2381.73</v>
      </c>
    </row>
    <row r="82" spans="1:6" ht="12.75">
      <c r="A82" s="1"/>
      <c r="B82" s="35" t="s">
        <v>131</v>
      </c>
      <c r="C82" s="35"/>
      <c r="D82" s="1"/>
      <c r="E82" s="56"/>
      <c r="F82" s="57">
        <v>486.05</v>
      </c>
    </row>
    <row r="83" spans="1:6" ht="12.75">
      <c r="A83" s="1"/>
      <c r="B83" s="35" t="s">
        <v>132</v>
      </c>
      <c r="C83" s="35"/>
      <c r="D83" s="1"/>
      <c r="E83" s="56"/>
      <c r="F83" s="57">
        <v>3090.15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47316.325841885264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43374</v>
      </c>
      <c r="C86" s="39">
        <v>95535</v>
      </c>
      <c r="D86" s="42">
        <f>F43</f>
        <v>58346.43</v>
      </c>
      <c r="E86" s="42">
        <f>F84</f>
        <v>47316.325841885264</v>
      </c>
      <c r="F86" s="43">
        <f>C86+D86-E86</f>
        <v>106565.10415811473</v>
      </c>
    </row>
    <row r="88" spans="1:7" ht="13.5" thickBot="1">
      <c r="A88" t="s">
        <v>111</v>
      </c>
      <c r="C88" s="52">
        <v>43009</v>
      </c>
      <c r="D88" s="8" t="s">
        <v>112</v>
      </c>
      <c r="E88" s="52">
        <v>43069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47316.325841885264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2017-08-21T12:54:50Z</cp:lastPrinted>
  <dcterms:created xsi:type="dcterms:W3CDTF">2008-08-18T07:30:19Z</dcterms:created>
  <dcterms:modified xsi:type="dcterms:W3CDTF">2018-01-24T07:29:43Z</dcterms:modified>
  <cp:category/>
  <cp:version/>
  <cp:contentType/>
  <cp:contentStatus/>
</cp:coreProperties>
</file>