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<sst xmlns="http://schemas.openxmlformats.org/spreadsheetml/2006/main" count="167" uniqueCount="146">
  <si>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</si>
  <si>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</si>
  <si>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</si>
  <si>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</si>
  <si>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</si>
  <si>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</si>
  <si>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</si>
  <si>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</si>
  <si>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</si>
  <si>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</si>
  <si>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</si>
  <si>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</si>
  <si>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</si>
  <si>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</si>
  <si>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</si>
  <si>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</si>
  <si>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</si>
  <si>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</si>
  <si>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</si>
  <si>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</si>
  <si>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</si>
  <si>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</si>
  <si>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</si>
  <si>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</si>
  <si>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</si>
  <si>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</si>
  <si>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</si>
  <si>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</si>
  <si>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</si>
  <si>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</si>
  <si>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</si>
  <si>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</si>
  <si>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</si>
  <si>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</si>
  <si>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</si>
  <si>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</si>
  <si>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</si>
  <si>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</si>
  <si>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</si>
  <si>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</si>
  <si>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</si>
  <si>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</si>
  <si>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</si>
  <si>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</si>
  <si>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</si>
  <si>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</si>
  <si>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</si>
  <si>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</si>
  <si>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</si>
  <si>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</si>
  <si>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</si>
  <si>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</si>
  <si>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</si>
  <si>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</si>
  <si>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</si>
  <si>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</si>
  <si>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</si>
  <si>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</si>
  <si>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</si>
  <si>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</si>
  <si>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</si>
  <si>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</si>
  <si>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</si>
  <si>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</si>
  <si>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</si>
  <si>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</si>
  <si>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</si>
  <si>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</si>
  <si>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</si>
  <si>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</si>
  <si>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</si>
  <si>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</si>
  <si>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</si>
  <si>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</si>
  <si>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</si>
  <si>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</si>
  <si>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</si>
  <si>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</si>
  <si>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</si>
  <si>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</si>
  <si>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</si>
  <si>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</si>
  <si>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</si>
  <si>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</si>
  <si>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</si>
  <si>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</si>
  <si>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</si>
  <si>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</si>
  <si>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</si>
  <si>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</si>
  <si>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</si>
  <si>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</si>
  <si>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</si>
  <si>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</si>
  <si>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</si>
  <si>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</si>
  <si>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</si>
  <si>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</si>
  <si>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</si>
  <si>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</si>
  <si>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</si>
  <si>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</si>
  <si>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</si>
  <si>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</si>
  <si>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</si>
  <si>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</si>
  <si>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</si>
  <si>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</si>
  <si>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</si>
  <si>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</si>
  <si>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</si>
  <si>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</si>
  <si>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</si>
  <si>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</si>
  <si>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</si>
  <si>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</si>
  <si>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</si>
  <si>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</si>
  <si>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</si>
  <si>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</si>
  <si>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</si>
  <si>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</si>
  <si>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</si>
  <si>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</si>
  <si>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</si>
  <si>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</si>
  <si>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</si>
  <si>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</si>
  <si>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</si>
  <si>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</si>
  <si>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</si>
  <si>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</si>
  <si>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</si>
  <si>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</si>
  <si>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</si>
  <si>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ремонт подъезда №3</t>
  </si>
  <si>
    <t>материал для ремонта подъезда №3</t>
  </si>
  <si>
    <t>смена светильника (7шт) п-д3</t>
  </si>
  <si>
    <t>светильник</t>
  </si>
  <si>
    <t>7шт</t>
  </si>
  <si>
    <t>провод</t>
  </si>
  <si>
    <t>7мп</t>
  </si>
  <si>
    <t>смена эл. Провода (7мп) п-д3</t>
  </si>
  <si>
    <t>смена ламп (12шт) п-д1,2,3,4,5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</si>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</sst>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F42" sqref="F4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2.61</v>
      </c>
      <c r="M6" s="46">
        <f>L6*114.3*1.202</f>
        <v>358.58424599999995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1.86</v>
      </c>
      <c r="M16" s="46">
        <f t="shared" si="0"/>
        <v>255.542796</v>
      </c>
    </row>
    <row r="17" spans="5:13" ht="12.75">
      <c r="E17" t="s">
        <v>98</v>
      </c>
      <c r="J17" s="15" t="s">
        <v>54</v>
      </c>
      <c r="K17" s="26" t="s">
        <v>81</v>
      </c>
      <c r="L17" s="21">
        <v>12.5</v>
      </c>
      <c r="M17" s="46">
        <f t="shared" si="0"/>
        <v>1717.3574999999998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27.16</v>
      </c>
      <c r="M20" s="34">
        <f>SUM(M6:M19)</f>
        <v>3731.474376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25">
        <v>211.34</v>
      </c>
      <c r="M24" s="33">
        <f>L24*114.3*1.202*1.15</f>
        <v>33391.062732599996</v>
      </c>
    </row>
    <row r="25" spans="1:13" ht="12.75">
      <c r="A25" t="s">
        <v>105</v>
      </c>
      <c r="J25" s="20">
        <v>2</v>
      </c>
      <c r="K25" s="20" t="s">
        <v>137</v>
      </c>
      <c r="L25" s="46">
        <f>0.07*89.1</f>
        <v>6.237</v>
      </c>
      <c r="M25" s="33">
        <f aca="true" t="shared" si="1" ref="M25:M32">L25*114.3*1.202*1.15</f>
        <v>985.4266029299998</v>
      </c>
    </row>
    <row r="26" spans="1:13" ht="12.75">
      <c r="A26" t="s">
        <v>106</v>
      </c>
      <c r="J26" s="20">
        <v>3</v>
      </c>
      <c r="K26" s="20" t="s">
        <v>142</v>
      </c>
      <c r="L26" s="25">
        <f>0.07*19</f>
        <v>1.33</v>
      </c>
      <c r="M26" s="33">
        <f t="shared" si="1"/>
        <v>210.13586369999996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143</v>
      </c>
      <c r="L27" s="25">
        <f>0.12*7.1</f>
        <v>0.852</v>
      </c>
      <c r="M27" s="33">
        <f t="shared" si="1"/>
        <v>134.61335028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219.75900000000001</v>
      </c>
      <c r="M33" s="34">
        <f>SUM(M24:M32)</f>
        <v>34721.238549509995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/>
      <c r="M37" s="25">
        <v>24677.44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46">
        <f>7*310.49</f>
        <v>2173.4300000000003</v>
      </c>
    </row>
    <row r="39" spans="10:13" ht="12.75">
      <c r="J39" s="20">
        <v>3</v>
      </c>
      <c r="K39" s="20" t="s">
        <v>140</v>
      </c>
      <c r="L39" s="25" t="s">
        <v>141</v>
      </c>
      <c r="M39" s="25">
        <f>7*9.4</f>
        <v>65.8</v>
      </c>
    </row>
    <row r="40" spans="1:13" ht="12.75">
      <c r="A40" s="2" t="s">
        <v>6</v>
      </c>
      <c r="F40" s="11">
        <f>53227.87-244.8</f>
        <v>52983.07</v>
      </c>
      <c r="J40" s="20">
        <v>4</v>
      </c>
      <c r="K40" s="20" t="s">
        <v>144</v>
      </c>
      <c r="L40" s="25" t="s">
        <v>145</v>
      </c>
      <c r="M40" s="25">
        <f>12*14.46</f>
        <v>173.52</v>
      </c>
    </row>
    <row r="41" spans="1:13" ht="12.75">
      <c r="A41" t="s">
        <v>7</v>
      </c>
      <c r="F41" s="5">
        <f>56081.33</f>
        <v>56081.33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1.0584764152020636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56981.33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(4000+1392.33)*1.202</f>
        <v>6481.58066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2400*1.202</f>
        <v>2884.7999999999997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9366.380659999999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1.92</v>
      </c>
      <c r="E54" t="s">
        <v>14</v>
      </c>
      <c r="F54" s="11">
        <f>E33*D54</f>
        <v>6588.864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6588.864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166992</v>
      </c>
      <c r="D58">
        <v>228935.4</v>
      </c>
      <c r="E58">
        <v>3431.7</v>
      </c>
      <c r="F58" s="35">
        <f>C58/D58*E58</f>
        <v>2503.1797022216747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3731.474376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34721.238549509995</v>
      </c>
      <c r="J60" s="20"/>
      <c r="K60" s="20"/>
      <c r="L60" s="31" t="s">
        <v>65</v>
      </c>
      <c r="M60" s="28">
        <f>SUM(M37:M59)</f>
        <v>27090.19</v>
      </c>
    </row>
    <row r="61" spans="1:6" ht="12.75">
      <c r="A61" t="s">
        <v>73</v>
      </c>
      <c r="F61" s="5">
        <f>0*600*1.202</f>
        <v>0</v>
      </c>
    </row>
    <row r="62" spans="1:6" ht="12.75">
      <c r="A62" t="s">
        <v>22</v>
      </c>
      <c r="F62" s="5">
        <f>M60</f>
        <v>27090.19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0.22</v>
      </c>
      <c r="E65" t="s">
        <v>14</v>
      </c>
      <c r="F65" s="11">
        <f>B65*D65</f>
        <v>754.9739999999999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68801.05662773167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0.21</v>
      </c>
      <c r="E70" t="s">
        <v>14</v>
      </c>
      <c r="F70" s="11">
        <f>B70*D70</f>
        <v>720.6569999999999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1.15</v>
      </c>
      <c r="E73" t="s">
        <v>14</v>
      </c>
      <c r="F73" s="11">
        <f>B73*D73</f>
        <v>3946.4549999999995</v>
      </c>
    </row>
    <row r="74" spans="1:6" ht="12.75">
      <c r="A74" s="10" t="s">
        <v>29</v>
      </c>
      <c r="F74" s="32">
        <f>F70+F73</f>
        <v>4667.111999999999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2.27</v>
      </c>
      <c r="E77" t="s">
        <v>14</v>
      </c>
      <c r="F77" s="11">
        <f>B77*D77</f>
        <v>7789.959</v>
      </c>
    </row>
    <row r="78" spans="1:6" ht="12.75">
      <c r="A78" s="10" t="s">
        <v>32</v>
      </c>
      <c r="F78" s="32">
        <f>SUM(F77)</f>
        <v>7789.959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97213.37228773166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5638.375592688436</v>
      </c>
      <c r="I81" s="7"/>
    </row>
    <row r="82" spans="1:9" ht="12.75">
      <c r="A82" s="1"/>
      <c r="B82" s="36" t="s">
        <v>129</v>
      </c>
      <c r="C82" s="36"/>
      <c r="D82" s="1"/>
      <c r="E82" s="60"/>
      <c r="F82" s="61">
        <v>2821</v>
      </c>
      <c r="I82" s="7"/>
    </row>
    <row r="83" spans="1:9" ht="12.75">
      <c r="A83" s="1"/>
      <c r="B83" s="36" t="s">
        <v>130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131</v>
      </c>
      <c r="C84" s="36"/>
      <c r="D84" s="1"/>
      <c r="E84" s="60"/>
      <c r="F84" s="61">
        <v>4255.59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110511.75788042009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43374</v>
      </c>
      <c r="C87" s="40">
        <v>-158092</v>
      </c>
      <c r="D87" s="44">
        <f>F44</f>
        <v>56981.33</v>
      </c>
      <c r="E87" s="44">
        <f>F85</f>
        <v>110511.75788042009</v>
      </c>
      <c r="F87" s="45">
        <f>C87+D87-E87</f>
        <v>-211622.4278804201</v>
      </c>
    </row>
    <row r="89" spans="1:6" ht="13.5" thickBot="1">
      <c r="A89" t="s">
        <v>110</v>
      </c>
      <c r="C89" s="57">
        <v>43009</v>
      </c>
      <c r="D89" s="8" t="s">
        <v>111</v>
      </c>
      <c r="E89" s="57">
        <v>43069</v>
      </c>
      <c r="F89" t="s">
        <v>112</v>
      </c>
    </row>
    <row r="90" spans="1:7" ht="13.5" thickBot="1">
      <c r="A90" t="s">
        <v>113</v>
      </c>
      <c r="F90" s="58">
        <f>E87</f>
        <v>110511.75788042009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2017-08-21T12:47:09Z</cp:lastPrinted>
  <dcterms:created xsi:type="dcterms:W3CDTF">2008-08-18T07:30:19Z</dcterms:created>
  <dcterms:modified xsi:type="dcterms:W3CDTF">2018-01-24T07:13:12Z</dcterms:modified>
  <cp:category/>
  <cp:version/>
  <cp:contentType/>
  <cp:contentStatus/>
</cp:coreProperties>
</file>