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<sst xmlns="http://schemas.openxmlformats.org/spreadsheetml/2006/main" count="171" uniqueCount="150">
  <si>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</si>
  <si>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</si>
  <si>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</si>
  <si>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</si>
  <si>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</si>
  <si>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</si>
  <si>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</si>
  <si>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</si>
  <si>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</si>
  <si>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</si>
  <si>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</si>
  <si>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</si>
  <si>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</si>
  <si>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</si>
  <si>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</si>
  <si>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</si>
  <si>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</si>
  <si>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</si>
  <si>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</si>
  <si>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</si>
  <si>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</si>
  <si>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</si>
  <si>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</si>
  <si>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</si>
  <si>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</si>
  <si>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</si>
  <si>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</si>
  <si>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</si>
  <si>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</si>
  <si>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</si>
  <si>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</si>
  <si>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</si>
  <si>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</si>
  <si>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</si>
  <si>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</si>
  <si>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</si>
  <si>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</si>
  <si>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</si>
  <si>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</si>
  <si>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</si>
  <si>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</si>
  <si>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</si>
  <si>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</si>
  <si>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</si>
  <si>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</si>
  <si>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</si>
  <si>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</si>
  <si>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</si>
  <si>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</si>
  <si>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</si>
  <si>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</si>
  <si>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</si>
  <si>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</si>
  <si>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</si>
  <si>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</si>
  <si>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</si>
  <si>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</si>
  <si>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</si>
  <si>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</si>
  <si>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</si>
  <si>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</si>
  <si>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</si>
  <si>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</si>
  <si>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</si>
  <si>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</si>
  <si>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</si>
  <si>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</si>
  <si>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</si>
  <si>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</si>
  <si>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</si>
  <si>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</si>
  <si>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</si>
  <si>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</si>
  <si>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</si>
  <si>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</si>
  <si>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</si>
  <si>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</si>
  <si>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</si>
  <si>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</si>
  <si>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</si>
  <si>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</si>
  <si>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</si>
  <si>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</si>
  <si>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</si>
  <si>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</si>
  <si>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</si>
  <si>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</si>
  <si>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</si>
  <si>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</si>
  <si>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</si>
  <si>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</si>
  <si>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</si>
  <si>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</si>
  <si>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</si>
  <si>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</si>
  <si>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</si>
  <si>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</si>
  <si>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</si>
  <si>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</si>
  <si>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</si>
  <si>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</si>
  <si>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</si>
  <si>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</si>
  <si>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</si>
  <si>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</si>
  <si>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</si>
  <si>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</si>
  <si>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</si>
  <si>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</si>
  <si>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</si>
  <si>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</si>
  <si>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</si>
  <si>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</si>
  <si>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</si>
  <si>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</si>
  <si>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</si>
  <si>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</si>
  <si>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</si>
  <si>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</si>
  <si>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</si>
  <si>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</si>
  <si>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</si>
  <si>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</si>
  <si>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</si>
  <si>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</si>
  <si>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</si>
  <si>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</si>
  <si>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</si>
  <si>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</si>
  <si>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</si>
  <si>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</si>
  <si>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</si>
  <si>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</si>
  <si>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</si>
  <si>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</si>
  <si>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</si>
  <si>
    <t>ост.на 01.07</t>
  </si>
  <si>
    <t>промывка, опрессовка системы отопления</t>
  </si>
  <si>
    <t>демонтаж, монтаж эл.узла (1шт)</t>
  </si>
  <si>
    <t>смена труб д 25 на п.пр. (4мп) кв.19</t>
  </si>
  <si>
    <t>труба д 25 п.пр.</t>
  </si>
  <si>
    <t>4мп</t>
  </si>
  <si>
    <t>муфта нераз.</t>
  </si>
  <si>
    <t>2шт</t>
  </si>
  <si>
    <t>муфта раз.25</t>
  </si>
  <si>
    <t>диск</t>
  </si>
  <si>
    <t>1шт</t>
  </si>
  <si>
    <t>смена ламп (4шт) п-д2,1,3</t>
  </si>
  <si>
    <t>лампа</t>
  </si>
  <si>
    <t>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</si>
</sst>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7">
      <selection activeCell="M44" sqref="M44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12.75390625" style="0" customWidth="1"/>
    <col min="4" max="4" width="11.125" style="0" customWidth="1"/>
    <col min="5" max="5" width="11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93</v>
      </c>
      <c r="D2" s="8">
        <v>6</v>
      </c>
      <c r="K2" s="5" t="s">
        <v>135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79</v>
      </c>
      <c r="L6" s="25">
        <v>0</v>
      </c>
      <c r="M6" s="50">
        <f>L6*114.3*1.202</f>
        <v>0</v>
      </c>
    </row>
    <row r="7" spans="2:13" ht="12.75">
      <c r="B7" t="s">
        <v>97</v>
      </c>
      <c r="C7" s="1" t="s">
        <v>98</v>
      </c>
      <c r="D7" s="8">
        <v>2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50">
        <f t="shared" si="0"/>
        <v>0</v>
      </c>
    </row>
    <row r="10" spans="5:13" ht="12.75">
      <c r="E10" s="7" t="s">
        <v>100</v>
      </c>
      <c r="F10" s="7"/>
      <c r="G10" s="7"/>
      <c r="H10" s="7"/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s="7" t="s">
        <v>101</v>
      </c>
      <c r="F11" s="7"/>
      <c r="G11" s="7"/>
      <c r="H11" s="7"/>
      <c r="J11" s="16"/>
      <c r="K11" s="18" t="s">
        <v>48</v>
      </c>
      <c r="L11" s="23">
        <v>0</v>
      </c>
      <c r="M11" s="50">
        <f t="shared" si="0"/>
        <v>0</v>
      </c>
    </row>
    <row r="12" spans="5:13" ht="12.75">
      <c r="E12" s="7" t="s">
        <v>102</v>
      </c>
      <c r="F12" s="7"/>
      <c r="G12" s="7"/>
      <c r="H12" s="7"/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s="7" t="s">
        <v>103</v>
      </c>
      <c r="F13" s="7"/>
      <c r="G13" s="7"/>
      <c r="H13" s="7"/>
      <c r="J13" s="16"/>
      <c r="K13" s="18" t="s">
        <v>82</v>
      </c>
      <c r="L13" s="23">
        <v>2.98</v>
      </c>
      <c r="M13" s="50">
        <f t="shared" si="0"/>
        <v>409.41802799999994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s="7" t="s">
        <v>106</v>
      </c>
      <c r="F16" s="7"/>
      <c r="G16" s="7"/>
      <c r="H16" s="7"/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s="7" t="s">
        <v>107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50">
        <f t="shared" si="0"/>
        <v>148.379688</v>
      </c>
    </row>
    <row r="18" spans="5:13" ht="12.75">
      <c r="E18" s="7" t="s">
        <v>108</v>
      </c>
      <c r="F18" s="7"/>
      <c r="G18" s="7"/>
      <c r="H18" s="7"/>
      <c r="J18" s="15" t="s">
        <v>55</v>
      </c>
      <c r="K18" s="26" t="s">
        <v>84</v>
      </c>
      <c r="L18" s="21">
        <v>0</v>
      </c>
      <c r="M18" s="50">
        <f t="shared" si="0"/>
        <v>0</v>
      </c>
    </row>
    <row r="19" spans="1:13" ht="12.75">
      <c r="A19" t="s">
        <v>109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110</v>
      </c>
      <c r="J20" s="20"/>
      <c r="K20" s="27" t="s">
        <v>57</v>
      </c>
      <c r="L20" s="28">
        <f>SUM(L6:L19)</f>
        <v>4.5600000000000005</v>
      </c>
      <c r="M20" s="34">
        <f>SUM(M6:M19)</f>
        <v>626.4920159999999</v>
      </c>
    </row>
    <row r="21" spans="1:11" ht="12.75">
      <c r="A21" t="s">
        <v>129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137</v>
      </c>
      <c r="L24" s="25">
        <v>120.45</v>
      </c>
      <c r="M24" s="33">
        <f aca="true" t="shared" si="1" ref="M24:M34">L24*114.3*1.202*1.15</f>
        <v>19030.725400499996</v>
      </c>
    </row>
    <row r="25" spans="1:13" ht="12.75">
      <c r="A25" t="s">
        <v>114</v>
      </c>
      <c r="J25" s="20">
        <v>2</v>
      </c>
      <c r="K25" s="20" t="s">
        <v>138</v>
      </c>
      <c r="L25" s="25">
        <v>3.12</v>
      </c>
      <c r="M25" s="33">
        <f t="shared" si="1"/>
        <v>492.95029679999993</v>
      </c>
    </row>
    <row r="26" spans="1:13" ht="12.75">
      <c r="A26" t="s">
        <v>115</v>
      </c>
      <c r="J26" s="20">
        <v>3</v>
      </c>
      <c r="K26" s="20" t="s">
        <v>139</v>
      </c>
      <c r="L26" s="25">
        <f>0.04*184.3</f>
        <v>7.372000000000001</v>
      </c>
      <c r="M26" s="33">
        <f t="shared" si="1"/>
        <v>1164.75307308</v>
      </c>
    </row>
    <row r="27" spans="1:13" ht="12.75">
      <c r="A27" s="55" t="s">
        <v>116</v>
      </c>
      <c r="B27" s="55"/>
      <c r="C27" s="55"/>
      <c r="D27" s="55"/>
      <c r="E27" s="55"/>
      <c r="F27" s="55"/>
      <c r="G27" s="55"/>
      <c r="J27" s="20">
        <v>4</v>
      </c>
      <c r="K27" s="20" t="s">
        <v>147</v>
      </c>
      <c r="L27" s="25">
        <f>0.04*7.1</f>
        <v>0.284</v>
      </c>
      <c r="M27" s="33">
        <f t="shared" si="1"/>
        <v>44.87111675999999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131.226</v>
      </c>
      <c r="M35" s="34">
        <f>SUM(M24:M34)</f>
        <v>20733.299887139998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140</v>
      </c>
      <c r="L39" s="25" t="s">
        <v>141</v>
      </c>
      <c r="M39" s="25">
        <f>4*117.46</f>
        <v>469.84</v>
      </c>
    </row>
    <row r="40" spans="1:13" ht="12.75">
      <c r="A40" s="2" t="s">
        <v>6</v>
      </c>
      <c r="F40" s="11">
        <f>33404.05+1727.43</f>
        <v>35131.48</v>
      </c>
      <c r="J40" s="20">
        <v>2</v>
      </c>
      <c r="K40" s="20" t="s">
        <v>142</v>
      </c>
      <c r="L40" s="25" t="s">
        <v>143</v>
      </c>
      <c r="M40" s="25">
        <f>2*7.98</f>
        <v>15.96</v>
      </c>
    </row>
    <row r="41" spans="1:13" ht="12.75">
      <c r="A41" t="s">
        <v>7</v>
      </c>
      <c r="F41" s="5">
        <f>27308.92+5721.41</f>
        <v>33030.33</v>
      </c>
      <c r="J41" s="20">
        <v>3</v>
      </c>
      <c r="K41" s="20" t="s">
        <v>144</v>
      </c>
      <c r="L41" s="25" t="s">
        <v>143</v>
      </c>
      <c r="M41" s="25">
        <f>2*80</f>
        <v>160</v>
      </c>
    </row>
    <row r="42" spans="2:13" ht="12.75">
      <c r="B42" t="s">
        <v>8</v>
      </c>
      <c r="F42" s="9">
        <f>F41/F40</f>
        <v>0.9401918165702099</v>
      </c>
      <c r="J42" s="20">
        <v>4</v>
      </c>
      <c r="K42" s="20" t="s">
        <v>145</v>
      </c>
      <c r="L42" s="25" t="s">
        <v>146</v>
      </c>
      <c r="M42" s="25">
        <v>22.19</v>
      </c>
    </row>
    <row r="43" spans="1:13" ht="12.75">
      <c r="A43" t="s">
        <v>74</v>
      </c>
      <c r="B43" s="13" t="s">
        <v>128</v>
      </c>
      <c r="F43" s="11">
        <f>1559.2+250+400</f>
        <v>2209.2</v>
      </c>
      <c r="J43" s="20">
        <v>5</v>
      </c>
      <c r="K43" s="20" t="s">
        <v>148</v>
      </c>
      <c r="L43" s="25" t="s">
        <v>149</v>
      </c>
      <c r="M43" s="25">
        <f>4*13.6</f>
        <v>54.4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35239.53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(2000+266.66)*1.202</f>
        <v>2724.5253199999997</v>
      </c>
      <c r="J50" s="20">
        <v>12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6771.65532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76</v>
      </c>
      <c r="D54" s="5">
        <v>1.92</v>
      </c>
      <c r="E54" t="s">
        <v>14</v>
      </c>
      <c r="F54" s="11">
        <f>E33*D54</f>
        <v>4546.176</v>
      </c>
      <c r="J54" s="20">
        <v>16</v>
      </c>
      <c r="K54" s="20"/>
      <c r="L54" s="25"/>
      <c r="M54" s="25"/>
    </row>
    <row r="55" spans="1:13" ht="12.75">
      <c r="A55" t="s">
        <v>81</v>
      </c>
      <c r="B55">
        <v>744.6</v>
      </c>
      <c r="C55" t="s">
        <v>13</v>
      </c>
      <c r="D55" s="5">
        <v>0.4</v>
      </c>
      <c r="E55" t="s">
        <v>14</v>
      </c>
      <c r="F55" s="11">
        <f>B55*D55</f>
        <v>297.84000000000003</v>
      </c>
      <c r="J55" s="20">
        <v>17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4844.0160000000005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64</v>
      </c>
      <c r="M57" s="28">
        <f>SUM(M39:M56)</f>
        <v>722.39</v>
      </c>
    </row>
    <row r="58" spans="1:6" ht="12.75">
      <c r="A58" t="s">
        <v>19</v>
      </c>
      <c r="C58">
        <v>161506</v>
      </c>
      <c r="D58">
        <v>228935.4</v>
      </c>
      <c r="E58">
        <v>2367.8</v>
      </c>
      <c r="F58" s="36">
        <f>C58/D58*E58</f>
        <v>1670.4009375570577</v>
      </c>
    </row>
    <row r="59" spans="1:6" ht="12.75">
      <c r="A59" t="s">
        <v>20</v>
      </c>
      <c r="F59" s="36">
        <f>M20</f>
        <v>626.4920159999999</v>
      </c>
    </row>
    <row r="60" spans="1:6" ht="12.75">
      <c r="A60" t="s">
        <v>21</v>
      </c>
      <c r="F60" s="11">
        <f>M35</f>
        <v>20733.299887139998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M57</f>
        <v>722.39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0.35</v>
      </c>
      <c r="E65" t="s">
        <v>14</v>
      </c>
      <c r="F65" s="11">
        <f>B65*D65</f>
        <v>828.73</v>
      </c>
    </row>
    <row r="66" spans="1:6" ht="12.75">
      <c r="A66" s="57" t="s">
        <v>77</v>
      </c>
      <c r="B66" s="57"/>
      <c r="C66" s="57"/>
      <c r="D66" s="58"/>
      <c r="E66" s="57"/>
      <c r="F66" s="58">
        <v>0</v>
      </c>
    </row>
    <row r="67" spans="1:6" ht="12.75">
      <c r="A67" s="46" t="s">
        <v>86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4"/>
      <c r="C68" s="10"/>
      <c r="F68" s="32">
        <f>SUM(F58:F67)</f>
        <v>24581.312840697054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0.2</v>
      </c>
      <c r="E70" s="7"/>
      <c r="F70" s="11">
        <f>B70*D70</f>
        <v>473.56000000000006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1.2</v>
      </c>
      <c r="F73" s="11">
        <f>B73*D73</f>
        <v>2841.36</v>
      </c>
    </row>
    <row r="74" spans="1:6" ht="12.75">
      <c r="A74" s="4" t="s">
        <v>29</v>
      </c>
      <c r="B74" s="1"/>
      <c r="F74" s="32">
        <f>F70+F73</f>
        <v>3314.92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1.95</v>
      </c>
      <c r="E77" t="s">
        <v>14</v>
      </c>
      <c r="F77" s="11">
        <f>B77*D77</f>
        <v>4617.21</v>
      </c>
    </row>
    <row r="78" spans="1:6" ht="12.75">
      <c r="A78" s="4" t="s">
        <v>31</v>
      </c>
      <c r="B78" s="1"/>
      <c r="F78" s="32">
        <f>SUM(F77)</f>
        <v>4617.21</v>
      </c>
    </row>
    <row r="79" spans="1:6" ht="12.75">
      <c r="A79" s="51" t="s">
        <v>80</v>
      </c>
      <c r="B79" s="52"/>
      <c r="C79" s="46"/>
      <c r="D79" s="48">
        <v>0</v>
      </c>
      <c r="E79" s="46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44129.114160697056</v>
      </c>
    </row>
    <row r="81" spans="1:9" ht="12.75">
      <c r="A81" s="1" t="s">
        <v>78</v>
      </c>
      <c r="B81" s="37"/>
      <c r="C81" s="49">
        <v>0.058</v>
      </c>
      <c r="D81" s="1"/>
      <c r="E81" s="1"/>
      <c r="F81" s="32">
        <f>F80*5.8%</f>
        <v>2559.488621320429</v>
      </c>
      <c r="I81" s="7"/>
    </row>
    <row r="82" spans="1:9" ht="12.75">
      <c r="A82" s="1"/>
      <c r="B82" s="37" t="s">
        <v>131</v>
      </c>
      <c r="C82" s="49"/>
      <c r="D82" s="1"/>
      <c r="E82" s="59"/>
      <c r="F82" s="60">
        <v>1265.42</v>
      </c>
      <c r="I82" s="7"/>
    </row>
    <row r="83" spans="1:9" ht="12.75">
      <c r="A83" s="1"/>
      <c r="B83" s="37" t="s">
        <v>132</v>
      </c>
      <c r="C83" s="49"/>
      <c r="D83" s="1"/>
      <c r="E83" s="59"/>
      <c r="F83" s="60">
        <v>260.45</v>
      </c>
      <c r="I83" s="7"/>
    </row>
    <row r="84" spans="1:9" ht="12.75">
      <c r="A84" s="1"/>
      <c r="B84" s="37" t="s">
        <v>133</v>
      </c>
      <c r="C84" s="49"/>
      <c r="D84" s="1"/>
      <c r="E84" s="59"/>
      <c r="F84" s="60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35">
        <f>F80+F81+F82+F83+F84</f>
        <v>48214.47278201748</v>
      </c>
    </row>
    <row r="86" spans="2:6" ht="12.75">
      <c r="B86" s="38" t="s">
        <v>67</v>
      </c>
      <c r="C86" s="39" t="s">
        <v>68</v>
      </c>
      <c r="D86" s="14" t="s">
        <v>69</v>
      </c>
      <c r="E86" s="14" t="s">
        <v>70</v>
      </c>
      <c r="F86" s="43" t="s">
        <v>136</v>
      </c>
    </row>
    <row r="87" spans="1:6" ht="12.75">
      <c r="A87" s="13"/>
      <c r="B87" s="40">
        <v>42887</v>
      </c>
      <c r="C87" s="41">
        <v>5397</v>
      </c>
      <c r="D87" s="42">
        <f>F44</f>
        <v>35239.53</v>
      </c>
      <c r="E87" s="42">
        <f>F85</f>
        <v>48214.47278201748</v>
      </c>
      <c r="F87" s="44">
        <f>C87+D87-E87</f>
        <v>-7577.942782017482</v>
      </c>
    </row>
    <row r="89" spans="1:6" ht="13.5" thickBot="1">
      <c r="A89" t="s">
        <v>87</v>
      </c>
      <c r="C89" s="54">
        <v>42856</v>
      </c>
      <c r="D89" s="8" t="s">
        <v>88</v>
      </c>
      <c r="E89" s="54">
        <v>42886</v>
      </c>
      <c r="F89" t="s">
        <v>89</v>
      </c>
    </row>
    <row r="90" spans="1:7" ht="13.5" thickBot="1">
      <c r="A90" t="s">
        <v>90</v>
      </c>
      <c r="F90" s="56">
        <f>E87</f>
        <v>48214.47278201748</v>
      </c>
      <c r="G90" t="s">
        <v>14</v>
      </c>
    </row>
    <row r="91" ht="12.75">
      <c r="A91" t="s">
        <v>91</v>
      </c>
    </row>
    <row r="92" ht="12.75">
      <c r="A92" t="s">
        <v>92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2017-08-21T12:41:06Z</cp:lastPrinted>
  <dcterms:created xsi:type="dcterms:W3CDTF">2008-08-18T07:30:19Z</dcterms:created>
  <dcterms:modified xsi:type="dcterms:W3CDTF">2017-09-12T12:30:05Z</dcterms:modified>
  <cp:category/>
  <cp:version/>
  <cp:contentType/>
  <cp:contentStatus/>
</cp:coreProperties>
</file>