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<sst xmlns="http://schemas.openxmlformats.org/spreadsheetml/2006/main" count="187" uniqueCount="162">
  <si>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</si>
  <si>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</si>
  <si>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</si>
  <si>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</si>
  <si>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</si>
  <si>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</si>
  <si>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</si>
  <si>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</si>
  <si>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</si>
  <si>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</si>
  <si>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</si>
  <si>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</si>
  <si>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</si>
  <si>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</si>
  <si>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</si>
  <si>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</si>
  <si>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</si>
  <si>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</si>
  <si>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</si>
  <si>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</si>
  <si>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</si>
  <si>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</si>
  <si>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</si>
  <si>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</si>
  <si>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</si>
  <si>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</si>
  <si>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</si>
  <si>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</si>
  <si>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</si>
  <si>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</si>
  <si>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</si>
  <si>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</si>
  <si>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</si>
  <si>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</si>
  <si>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</si>
  <si>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</si>
  <si>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</si>
  <si>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</si>
  <si>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</si>
  <si>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</si>
  <si>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</si>
  <si>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</si>
  <si>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</si>
  <si>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</si>
  <si>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</si>
  <si>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</si>
  <si>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</si>
  <si>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</si>
  <si>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</si>
  <si>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</si>
  <si>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</si>
  <si>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</si>
  <si>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</si>
  <si>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</si>
  <si>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</si>
  <si>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</si>
  <si>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</si>
  <si>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</si>
  <si>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</si>
  <si>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</si>
  <si>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</si>
  <si>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</si>
  <si>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</si>
  <si>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</si>
  <si>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</si>
  <si>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</si>
  <si>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</si>
  <si>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</si>
  <si>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</si>
  <si>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</si>
  <si>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</si>
  <si>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</si>
  <si>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</si>
  <si>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</si>
  <si>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</si>
  <si>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</si>
  <si>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</si>
  <si>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</si>
  <si>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</si>
  <si>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</si>
  <si>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</si>
  <si>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</si>
  <si>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</si>
  <si>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</si>
  <si>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</si>
  <si>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</si>
  <si>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</si>
  <si>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</si>
  <si>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</si>
  <si>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</si>
  <si>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</si>
  <si>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</si>
  <si>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</si>
  <si>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</si>
  <si>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</si>
  <si>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</si>
  <si>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</si>
  <si>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</si>
  <si>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</si>
  <si>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</si>
  <si>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</si>
  <si>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</si>
  <si>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</si>
  <si>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</si>
  <si>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</si>
  <si>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</si>
  <si>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</si>
  <si>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</si>
  <si>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</si>
  <si>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</si>
  <si>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</si>
  <si>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</si>
  <si>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</si>
  <si>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</si>
  <si>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</si>
  <si>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</si>
  <si>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</si>
  <si>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</si>
  <si>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</si>
  <si>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</si>
  <si>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</si>
  <si>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</si>
  <si>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</si>
  <si>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</si>
  <si>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</si>
  <si>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</si>
  <si>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</si>
  <si>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</si>
  <si>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</si>
  <si>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</si>
  <si>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</si>
  <si>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</si>
  <si>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</si>
  <si>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</si>
  <si>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Медиа-Маркет,интер-телеком,ростелеком,комстар)</t>
  </si>
  <si>
    <t>директора: Падуна Э.В. Действующего на основании _Устава__________________</t>
  </si>
  <si>
    <t>января</t>
  </si>
  <si>
    <t>2017 г.</t>
  </si>
  <si>
    <t>за  январь 2017 г.</t>
  </si>
  <si>
    <t>ост.на 01.02.</t>
  </si>
  <si>
    <t>смена труб д 20 п.пр. (1мп) кв.37-42</t>
  </si>
  <si>
    <t>смена труб д 32 п.пр. (4мп) кв.37-42</t>
  </si>
  <si>
    <t>смена гебо 25 (2шт)</t>
  </si>
  <si>
    <t>гебо 25</t>
  </si>
  <si>
    <t>2шт</t>
  </si>
  <si>
    <t>муфта 25</t>
  </si>
  <si>
    <t>1шт</t>
  </si>
  <si>
    <t>муфта 32</t>
  </si>
  <si>
    <t>уголок 32</t>
  </si>
  <si>
    <t>тройник 32</t>
  </si>
  <si>
    <t>уголок 20</t>
  </si>
  <si>
    <t>3шт</t>
  </si>
  <si>
    <t>муфта 20</t>
  </si>
  <si>
    <t>труба д 20</t>
  </si>
  <si>
    <t>1мп</t>
  </si>
  <si>
    <t>труба д 32</t>
  </si>
  <si>
    <t>4мп</t>
  </si>
  <si>
    <t>смена замка (1шт) т.п.</t>
  </si>
  <si>
    <t>замок</t>
  </si>
  <si>
    <t xml:space="preserve">смена ламп (17шт) </t>
  </si>
  <si>
    <t>лампа</t>
  </si>
  <si>
    <t>17шт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</si>
</sst>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0" fontId="6" fillId="0" borderId="16" xfId="0" applyFont="1" applyBorder="1" applyAlignment="1">
      <alignment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25">
      <selection activeCell="M57" sqref="M57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92</v>
      </c>
      <c r="D1" s="8">
        <v>1</v>
      </c>
      <c r="K1" t="s">
        <v>66</v>
      </c>
    </row>
    <row r="2" spans="1:11" ht="12.75">
      <c r="A2" t="s">
        <v>93</v>
      </c>
      <c r="K2" s="5" t="s">
        <v>138</v>
      </c>
    </row>
    <row r="3" spans="1:13" ht="12.75">
      <c r="A3" t="s">
        <v>94</v>
      </c>
      <c r="J3" s="14" t="s">
        <v>28</v>
      </c>
      <c r="K3" s="64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136</v>
      </c>
      <c r="G4" s="8" t="s">
        <v>137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95</v>
      </c>
      <c r="J5" s="15"/>
      <c r="K5" s="15"/>
      <c r="L5" s="21" t="s">
        <v>33</v>
      </c>
      <c r="M5" s="21"/>
    </row>
    <row r="6" spans="2:13" ht="12.75">
      <c r="B6" t="s">
        <v>96</v>
      </c>
      <c r="C6" s="1" t="s">
        <v>97</v>
      </c>
      <c r="D6" s="1"/>
      <c r="E6" s="1" t="s">
        <v>118</v>
      </c>
      <c r="J6" s="20">
        <v>1</v>
      </c>
      <c r="K6" s="20" t="s">
        <v>82</v>
      </c>
      <c r="L6" s="25">
        <v>0</v>
      </c>
      <c r="M6" s="45">
        <f>L6*114.3*1.202</f>
        <v>0</v>
      </c>
    </row>
    <row r="7" spans="10:13" ht="12.75">
      <c r="J7" s="14">
        <v>2</v>
      </c>
      <c r="K7" s="14" t="s">
        <v>36</v>
      </c>
      <c r="L7" s="14"/>
      <c r="M7" s="45">
        <f aca="true" t="shared" si="0" ref="M7:M19">L7*114.3*1.202</f>
        <v>0</v>
      </c>
    </row>
    <row r="8" spans="1:13" ht="12.75">
      <c r="A8" t="s">
        <v>98</v>
      </c>
      <c r="J8" s="15"/>
      <c r="K8" s="15" t="s">
        <v>37</v>
      </c>
      <c r="L8" s="21"/>
      <c r="M8" s="45">
        <f t="shared" si="0"/>
        <v>0</v>
      </c>
    </row>
    <row r="9" spans="5:13" ht="12.75">
      <c r="E9" t="s">
        <v>99</v>
      </c>
      <c r="J9" s="16"/>
      <c r="K9" s="16" t="s">
        <v>38</v>
      </c>
      <c r="L9" s="23">
        <v>4.02</v>
      </c>
      <c r="M9" s="45">
        <f t="shared" si="0"/>
        <v>552.3021719999999</v>
      </c>
    </row>
    <row r="10" spans="5:13" ht="12.75">
      <c r="E10" t="s">
        <v>100</v>
      </c>
      <c r="J10" s="15">
        <v>3</v>
      </c>
      <c r="K10" s="24" t="s">
        <v>39</v>
      </c>
      <c r="L10" s="21"/>
      <c r="M10" s="45">
        <f t="shared" si="0"/>
        <v>0</v>
      </c>
    </row>
    <row r="11" spans="5:13" ht="12.75">
      <c r="E11" t="s">
        <v>101</v>
      </c>
      <c r="J11" s="16"/>
      <c r="K11" s="18" t="s">
        <v>41</v>
      </c>
      <c r="L11" s="23">
        <v>8.04</v>
      </c>
      <c r="M11" s="45">
        <f t="shared" si="0"/>
        <v>1104.6043439999999</v>
      </c>
    </row>
    <row r="12" spans="5:13" ht="12.75">
      <c r="E12" t="s">
        <v>102</v>
      </c>
      <c r="J12" s="14">
        <v>4</v>
      </c>
      <c r="K12" s="17" t="s">
        <v>40</v>
      </c>
      <c r="L12" s="22"/>
      <c r="M12" s="45">
        <f t="shared" si="0"/>
        <v>0</v>
      </c>
    </row>
    <row r="13" spans="1:13" ht="12.75">
      <c r="A13" t="s">
        <v>103</v>
      </c>
      <c r="J13" s="16"/>
      <c r="K13" s="18" t="s">
        <v>86</v>
      </c>
      <c r="L13" s="23">
        <v>4</v>
      </c>
      <c r="M13" s="45">
        <f t="shared" si="0"/>
        <v>549.5544</v>
      </c>
    </row>
    <row r="14" spans="1:13" ht="12.75">
      <c r="A14" t="s">
        <v>104</v>
      </c>
      <c r="J14" s="20">
        <v>5</v>
      </c>
      <c r="K14" s="19" t="s">
        <v>42</v>
      </c>
      <c r="L14" s="25">
        <v>0</v>
      </c>
      <c r="M14" s="45">
        <f t="shared" si="0"/>
        <v>0</v>
      </c>
    </row>
    <row r="15" spans="5:13" ht="12.75">
      <c r="E15" t="s">
        <v>105</v>
      </c>
      <c r="J15" s="14">
        <v>6</v>
      </c>
      <c r="K15" s="17" t="s">
        <v>43</v>
      </c>
      <c r="L15" s="22"/>
      <c r="M15" s="45">
        <f t="shared" si="0"/>
        <v>0</v>
      </c>
    </row>
    <row r="16" spans="5:13" ht="12.75">
      <c r="E16" t="s">
        <v>106</v>
      </c>
      <c r="J16" s="15" t="s">
        <v>44</v>
      </c>
      <c r="K16" s="26" t="s">
        <v>45</v>
      </c>
      <c r="L16" s="21">
        <v>0</v>
      </c>
      <c r="M16" s="45">
        <f t="shared" si="0"/>
        <v>0</v>
      </c>
    </row>
    <row r="17" spans="5:13" ht="12.75">
      <c r="E17" t="s">
        <v>107</v>
      </c>
      <c r="J17" s="15" t="s">
        <v>46</v>
      </c>
      <c r="K17" s="26" t="s">
        <v>88</v>
      </c>
      <c r="L17" s="21">
        <v>0</v>
      </c>
      <c r="M17" s="45">
        <f t="shared" si="0"/>
        <v>0</v>
      </c>
    </row>
    <row r="18" spans="1:13" ht="12.75">
      <c r="A18" t="s">
        <v>108</v>
      </c>
      <c r="J18" s="15" t="s">
        <v>48</v>
      </c>
      <c r="K18" s="26" t="s">
        <v>47</v>
      </c>
      <c r="L18" s="21">
        <v>2.43</v>
      </c>
      <c r="M18" s="45">
        <f t="shared" si="0"/>
        <v>333.85429800000003</v>
      </c>
    </row>
    <row r="19" spans="1:13" ht="12.75">
      <c r="A19" t="s">
        <v>109</v>
      </c>
      <c r="J19" s="16" t="s">
        <v>87</v>
      </c>
      <c r="K19" s="18" t="s">
        <v>49</v>
      </c>
      <c r="L19" s="23">
        <v>0.5</v>
      </c>
      <c r="M19" s="45">
        <f t="shared" si="0"/>
        <v>68.6943</v>
      </c>
    </row>
    <row r="20" spans="1:13" ht="12.75">
      <c r="A20" t="s">
        <v>135</v>
      </c>
      <c r="J20" s="20"/>
      <c r="K20" s="27" t="s">
        <v>50</v>
      </c>
      <c r="L20" s="28">
        <f>SUM(L6:L19)</f>
        <v>18.99</v>
      </c>
      <c r="M20" s="33">
        <f>SUM(M6:M19)</f>
        <v>2609.0095140000003</v>
      </c>
    </row>
    <row r="21" spans="1:11" ht="12.75">
      <c r="A21" t="s">
        <v>110</v>
      </c>
      <c r="K21" s="1" t="s">
        <v>51</v>
      </c>
    </row>
    <row r="22" spans="1:13" ht="12.75">
      <c r="A22" t="s">
        <v>111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112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113</v>
      </c>
      <c r="J24" s="20">
        <v>1</v>
      </c>
      <c r="K24" s="20" t="s">
        <v>79</v>
      </c>
      <c r="L24" s="25">
        <v>30</v>
      </c>
      <c r="M24" s="32">
        <f>L24*114.3*1.202*1.15</f>
        <v>4739.906699999999</v>
      </c>
    </row>
    <row r="25" spans="1:13" ht="12.75">
      <c r="A25" t="s">
        <v>114</v>
      </c>
      <c r="J25" s="20">
        <v>2</v>
      </c>
      <c r="K25" s="20" t="s">
        <v>80</v>
      </c>
      <c r="L25" s="25">
        <v>3</v>
      </c>
      <c r="M25" s="32">
        <f aca="true" t="shared" si="1" ref="M25:M41">L25*114.3*1.202*1.15</f>
        <v>473.9906699999999</v>
      </c>
    </row>
    <row r="26" spans="1:13" ht="12.75">
      <c r="A26" t="s">
        <v>115</v>
      </c>
      <c r="J26" s="20">
        <v>3</v>
      </c>
      <c r="K26" s="20" t="s">
        <v>140</v>
      </c>
      <c r="L26" s="25">
        <f>0.01*224.9</f>
        <v>2.249</v>
      </c>
      <c r="M26" s="32">
        <f t="shared" si="1"/>
        <v>355.33500560999994</v>
      </c>
    </row>
    <row r="27" spans="1:13" ht="12.75">
      <c r="A27" s="56" t="s">
        <v>116</v>
      </c>
      <c r="B27" s="56"/>
      <c r="C27" s="56"/>
      <c r="D27" s="56"/>
      <c r="E27" s="56"/>
      <c r="F27" s="56"/>
      <c r="G27" s="56"/>
      <c r="J27" s="20">
        <v>4</v>
      </c>
      <c r="K27" s="20" t="s">
        <v>141</v>
      </c>
      <c r="L27" s="45">
        <f>0.04*156.46</f>
        <v>6.258400000000001</v>
      </c>
      <c r="M27" s="32">
        <f t="shared" si="1"/>
        <v>988.807736376</v>
      </c>
    </row>
    <row r="28" spans="1:13" ht="12.75">
      <c r="A28" t="s">
        <v>117</v>
      </c>
      <c r="B28" s="1"/>
      <c r="C28" s="1"/>
      <c r="D28" s="1"/>
      <c r="J28" s="20">
        <v>5</v>
      </c>
      <c r="K28" s="20" t="s">
        <v>142</v>
      </c>
      <c r="L28" s="45">
        <v>2.06</v>
      </c>
      <c r="M28" s="32">
        <f t="shared" si="1"/>
        <v>325.47359339999997</v>
      </c>
    </row>
    <row r="29" spans="10:13" ht="12.75">
      <c r="J29" s="20">
        <v>6</v>
      </c>
      <c r="K29" s="62" t="s">
        <v>157</v>
      </c>
      <c r="L29" s="45">
        <v>1.07</v>
      </c>
      <c r="M29" s="32">
        <f t="shared" si="1"/>
        <v>169.05667229999997</v>
      </c>
    </row>
    <row r="30" spans="2:13" ht="12.75">
      <c r="B30" t="s">
        <v>0</v>
      </c>
      <c r="J30" s="20">
        <v>7</v>
      </c>
      <c r="K30" s="20" t="s">
        <v>159</v>
      </c>
      <c r="L30" s="45">
        <f>0.17*7.1</f>
        <v>1.207</v>
      </c>
      <c r="M30" s="32">
        <f t="shared" si="1"/>
        <v>190.70224623</v>
      </c>
    </row>
    <row r="31" spans="10:13" ht="12.75">
      <c r="J31" s="20">
        <v>8</v>
      </c>
      <c r="K31" s="20"/>
      <c r="L31" s="45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5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v>128011.31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108491.23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0.8475128486693871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134</v>
      </c>
      <c r="B42" s="7"/>
      <c r="C42" s="7"/>
      <c r="D42" s="7"/>
      <c r="E42" s="7"/>
      <c r="F42" s="5">
        <f>250+300+400+400+250</f>
        <v>1600</v>
      </c>
      <c r="J42" s="20"/>
      <c r="K42" s="29" t="s">
        <v>50</v>
      </c>
      <c r="L42" s="28">
        <f>SUM(L24:L41)</f>
        <v>45.84440000000001</v>
      </c>
      <c r="M42" s="33">
        <f>SUM(M24:M41)</f>
        <v>7243.272623915999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110091.23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44" t="s">
        <v>143</v>
      </c>
      <c r="L46" s="23" t="s">
        <v>144</v>
      </c>
      <c r="M46" s="23">
        <f>2*470</f>
        <v>940</v>
      </c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4" t="s">
        <v>145</v>
      </c>
      <c r="L47" s="23" t="s">
        <v>146</v>
      </c>
      <c r="M47" s="23">
        <v>143.52</v>
      </c>
    </row>
    <row r="48" spans="1:13" ht="12.75">
      <c r="A48" t="s">
        <v>12</v>
      </c>
      <c r="F48" s="11">
        <v>4625.3</v>
      </c>
      <c r="J48" s="23">
        <v>3</v>
      </c>
      <c r="K48" s="44" t="s">
        <v>147</v>
      </c>
      <c r="L48" s="23" t="s">
        <v>146</v>
      </c>
      <c r="M48" s="63">
        <v>16</v>
      </c>
    </row>
    <row r="49" spans="1:13" ht="12.75">
      <c r="A49" s="6" t="s">
        <v>15</v>
      </c>
      <c r="F49" s="5">
        <v>6219.15</v>
      </c>
      <c r="J49" s="23">
        <v>4</v>
      </c>
      <c r="K49" s="44" t="s">
        <v>148</v>
      </c>
      <c r="L49" s="23" t="s">
        <v>144</v>
      </c>
      <c r="M49" s="63">
        <f>2*21.52</f>
        <v>43.04</v>
      </c>
    </row>
    <row r="50" spans="1:13" ht="12.75">
      <c r="A50" s="6" t="s">
        <v>90</v>
      </c>
      <c r="E50" s="5">
        <v>0</v>
      </c>
      <c r="F50" s="5">
        <f>E50*E32</f>
        <v>0</v>
      </c>
      <c r="J50" s="23">
        <v>5</v>
      </c>
      <c r="K50" s="44" t="s">
        <v>149</v>
      </c>
      <c r="L50" s="23" t="s">
        <v>146</v>
      </c>
      <c r="M50" s="23">
        <v>62</v>
      </c>
    </row>
    <row r="51" spans="1:13" ht="12.75">
      <c r="A51" s="4" t="s">
        <v>26</v>
      </c>
      <c r="B51" s="1"/>
      <c r="F51" s="31">
        <f>F48+F49+F50</f>
        <v>10844.45</v>
      </c>
      <c r="J51" s="23">
        <v>6</v>
      </c>
      <c r="K51" s="44" t="s">
        <v>150</v>
      </c>
      <c r="L51" s="23" t="s">
        <v>151</v>
      </c>
      <c r="M51" s="63">
        <f>3*8</f>
        <v>24</v>
      </c>
    </row>
    <row r="52" spans="1:13" ht="12.75">
      <c r="A52" s="4" t="s">
        <v>16</v>
      </c>
      <c r="J52" s="23">
        <v>7</v>
      </c>
      <c r="K52" s="44" t="s">
        <v>152</v>
      </c>
      <c r="L52" s="23" t="s">
        <v>146</v>
      </c>
      <c r="M52" s="23">
        <f>1*51.5</f>
        <v>51.5</v>
      </c>
    </row>
    <row r="53" spans="1:13" ht="12.75">
      <c r="A53" t="s">
        <v>78</v>
      </c>
      <c r="D53" s="5">
        <v>1.98</v>
      </c>
      <c r="E53" t="s">
        <v>14</v>
      </c>
      <c r="F53" s="11">
        <f>E32*D53</f>
        <v>12781.89</v>
      </c>
      <c r="J53" s="23">
        <v>8</v>
      </c>
      <c r="K53" s="44" t="s">
        <v>153</v>
      </c>
      <c r="L53" s="23" t="s">
        <v>154</v>
      </c>
      <c r="M53" s="23">
        <v>93.35</v>
      </c>
    </row>
    <row r="54" spans="1:13" ht="12.75">
      <c r="A54" t="s">
        <v>84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9</v>
      </c>
      <c r="K54" s="44" t="s">
        <v>155</v>
      </c>
      <c r="L54" s="23" t="s">
        <v>156</v>
      </c>
      <c r="M54" s="23">
        <f>4*186.67</f>
        <v>746.68</v>
      </c>
    </row>
    <row r="55" spans="1:13" ht="12.75">
      <c r="A55" s="4" t="s">
        <v>73</v>
      </c>
      <c r="B55" s="4"/>
      <c r="C55" s="10"/>
      <c r="F55" s="31">
        <f>SUM(F53:F54)</f>
        <v>12781.89</v>
      </c>
      <c r="G55" s="51"/>
      <c r="J55" s="23">
        <v>10</v>
      </c>
      <c r="K55" s="44" t="s">
        <v>158</v>
      </c>
      <c r="L55" s="23" t="s">
        <v>146</v>
      </c>
      <c r="M55" s="23">
        <v>272.18</v>
      </c>
    </row>
    <row r="56" spans="1:13" ht="12.75">
      <c r="A56" s="4" t="s">
        <v>59</v>
      </c>
      <c r="B56" s="10"/>
      <c r="C56" s="10"/>
      <c r="F56" s="1"/>
      <c r="J56" s="23">
        <v>11</v>
      </c>
      <c r="K56" s="44" t="s">
        <v>160</v>
      </c>
      <c r="L56" s="23" t="s">
        <v>161</v>
      </c>
      <c r="M56" s="23">
        <f>17*13.3</f>
        <v>226.10000000000002</v>
      </c>
    </row>
    <row r="57" spans="1:13" ht="12.75">
      <c r="A57" s="10" t="s">
        <v>60</v>
      </c>
      <c r="B57" s="10">
        <v>3</v>
      </c>
      <c r="C57" s="10"/>
      <c r="D57" s="5">
        <v>6305</v>
      </c>
      <c r="F57" s="36">
        <f>B57*D57</f>
        <v>18915</v>
      </c>
      <c r="J57" s="23">
        <v>12</v>
      </c>
      <c r="K57" s="44"/>
      <c r="L57" s="23"/>
      <c r="M57" s="23"/>
    </row>
    <row r="58" spans="1:13" ht="12.75">
      <c r="A58" s="59" t="s">
        <v>85</v>
      </c>
      <c r="B58" s="59"/>
      <c r="C58" s="59"/>
      <c r="D58" s="60"/>
      <c r="E58" s="53"/>
      <c r="F58" s="61">
        <v>0</v>
      </c>
      <c r="J58" s="23">
        <v>13</v>
      </c>
      <c r="K58" s="44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14</v>
      </c>
      <c r="K59" s="44"/>
      <c r="L59" s="23"/>
      <c r="M59" s="23"/>
    </row>
    <row r="60" spans="1:13" ht="12.75">
      <c r="A60" s="4" t="s">
        <v>61</v>
      </c>
      <c r="B60" s="4"/>
      <c r="J60" s="23">
        <v>15</v>
      </c>
      <c r="K60" s="44"/>
      <c r="L60" s="23"/>
      <c r="M60" s="23"/>
    </row>
    <row r="61" spans="1:13" ht="12.75">
      <c r="A61" t="s">
        <v>17</v>
      </c>
      <c r="C61" s="53">
        <v>165278</v>
      </c>
      <c r="D61">
        <v>228935.4</v>
      </c>
      <c r="E61">
        <v>6455.5</v>
      </c>
      <c r="F61" s="34">
        <f>C61/D61*E61</f>
        <v>4660.494309748515</v>
      </c>
      <c r="J61" s="23">
        <v>16</v>
      </c>
      <c r="K61" s="44"/>
      <c r="L61" s="23"/>
      <c r="M61" s="23"/>
    </row>
    <row r="62" spans="1:13" ht="12.75">
      <c r="A62" t="s">
        <v>18</v>
      </c>
      <c r="F62" s="34">
        <f>M20</f>
        <v>2609.0095140000003</v>
      </c>
      <c r="J62" s="23">
        <v>17</v>
      </c>
      <c r="K62" s="44"/>
      <c r="L62" s="23"/>
      <c r="M62" s="23"/>
    </row>
    <row r="63" spans="1:13" ht="12.75">
      <c r="A63" t="s">
        <v>19</v>
      </c>
      <c r="F63" s="11">
        <f>M42</f>
        <v>7243.272623915999</v>
      </c>
      <c r="J63" s="23">
        <v>18</v>
      </c>
      <c r="K63" s="44"/>
      <c r="L63" s="23"/>
      <c r="M63" s="23"/>
    </row>
    <row r="64" spans="1:13" ht="12.75">
      <c r="A64" t="s">
        <v>76</v>
      </c>
      <c r="F64" s="5">
        <v>721.2</v>
      </c>
      <c r="J64" s="23">
        <v>19</v>
      </c>
      <c r="K64" s="44"/>
      <c r="L64" s="23"/>
      <c r="M64" s="23"/>
    </row>
    <row r="65" spans="1:13" ht="12.75">
      <c r="A65" t="s">
        <v>20</v>
      </c>
      <c r="F65" s="11">
        <f>M70</f>
        <v>2618.3699999999994</v>
      </c>
      <c r="J65" s="23">
        <v>20</v>
      </c>
      <c r="K65" s="44"/>
      <c r="L65" s="23"/>
      <c r="M65" s="23"/>
    </row>
    <row r="66" spans="1:13" ht="12.75">
      <c r="A66" t="s">
        <v>21</v>
      </c>
      <c r="J66" s="23">
        <v>21</v>
      </c>
      <c r="K66" s="44"/>
      <c r="L66" s="23"/>
      <c r="M66" s="23"/>
    </row>
    <row r="67" spans="1:13" ht="12.75">
      <c r="A67" t="s">
        <v>22</v>
      </c>
      <c r="J67" s="23">
        <v>22</v>
      </c>
      <c r="K67" s="44"/>
      <c r="L67" s="23"/>
      <c r="M67" s="23"/>
    </row>
    <row r="68" spans="2:13" ht="12.75">
      <c r="B68">
        <v>6455.5</v>
      </c>
      <c r="C68" t="s">
        <v>13</v>
      </c>
      <c r="D68" s="11">
        <v>0.26</v>
      </c>
      <c r="E68" t="s">
        <v>14</v>
      </c>
      <c r="F68" s="11">
        <f>B68*D68</f>
        <v>1678.43</v>
      </c>
      <c r="J68" s="23">
        <v>23</v>
      </c>
      <c r="K68" s="44"/>
      <c r="L68" s="23"/>
      <c r="M68" s="23"/>
    </row>
    <row r="69" spans="1:13" ht="12.75">
      <c r="A69" s="53" t="s">
        <v>89</v>
      </c>
      <c r="B69" s="53"/>
      <c r="C69" s="53"/>
      <c r="D69" s="55"/>
      <c r="E69" s="53"/>
      <c r="F69" s="55">
        <v>0</v>
      </c>
      <c r="J69" s="23">
        <v>24</v>
      </c>
      <c r="K69" s="44"/>
      <c r="L69" s="23"/>
      <c r="M69" s="23"/>
    </row>
    <row r="70" spans="1:13" ht="12.75">
      <c r="A70" s="53" t="s">
        <v>91</v>
      </c>
      <c r="B70" s="53"/>
      <c r="C70" s="53"/>
      <c r="D70" s="55">
        <v>0</v>
      </c>
      <c r="E70" s="53"/>
      <c r="F70" s="55">
        <f>D70*E32</f>
        <v>0</v>
      </c>
      <c r="J70" s="20"/>
      <c r="K70" s="20"/>
      <c r="L70" s="30" t="s">
        <v>57</v>
      </c>
      <c r="M70" s="33">
        <f>SUM(M46:M69)</f>
        <v>2618.3699999999994</v>
      </c>
    </row>
    <row r="71" spans="1:6" ht="12.75">
      <c r="A71" s="4" t="s">
        <v>71</v>
      </c>
      <c r="B71" s="4"/>
      <c r="C71" s="10"/>
      <c r="F71" s="31">
        <f>SUM(F61:F70)</f>
        <v>19530.776447664513</v>
      </c>
    </row>
    <row r="72" ht="12.75">
      <c r="A72" s="4" t="s">
        <v>62</v>
      </c>
    </row>
    <row r="73" spans="1:6" ht="12.75">
      <c r="A73" t="s">
        <v>23</v>
      </c>
      <c r="B73">
        <v>6455.5</v>
      </c>
      <c r="C73" t="s">
        <v>58</v>
      </c>
      <c r="D73" s="5">
        <v>0.23</v>
      </c>
      <c r="E73" t="s">
        <v>14</v>
      </c>
      <c r="F73" s="11">
        <f>B73*D73</f>
        <v>1484.765</v>
      </c>
    </row>
    <row r="74" ht="12.75">
      <c r="A74" t="s">
        <v>24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1.03</v>
      </c>
      <c r="F76" s="11">
        <f>B76*D76</f>
        <v>6649.165</v>
      </c>
    </row>
    <row r="77" spans="1:6" ht="12.75">
      <c r="A77" s="4" t="s">
        <v>63</v>
      </c>
      <c r="B77" s="1"/>
      <c r="F77" s="31">
        <f>F73+F76</f>
        <v>8133.93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1.8</v>
      </c>
      <c r="F80" s="11">
        <f>B80*D80</f>
        <v>11619.9</v>
      </c>
    </row>
    <row r="81" spans="1:9" ht="12.75">
      <c r="A81" s="4" t="s">
        <v>65</v>
      </c>
      <c r="B81" s="1"/>
      <c r="F81" s="31">
        <f>SUM(F80)</f>
        <v>11619.9</v>
      </c>
      <c r="I81" s="7"/>
    </row>
    <row r="82" spans="1:6" ht="12.75">
      <c r="A82" s="46" t="s">
        <v>83</v>
      </c>
      <c r="B82" s="47"/>
      <c r="C82" s="48"/>
      <c r="D82" s="49">
        <v>0</v>
      </c>
      <c r="E82" s="48"/>
      <c r="F82" s="50">
        <f>D82*E32</f>
        <v>0</v>
      </c>
    </row>
    <row r="83" spans="1:6" ht="12.75">
      <c r="A83" s="1" t="s">
        <v>25</v>
      </c>
      <c r="B83" s="1"/>
      <c r="F83" s="31">
        <f>F51+F55+F59+F71+F77+F81+F82</f>
        <v>81825.9464476645</v>
      </c>
    </row>
    <row r="84" spans="1:6" ht="12.75">
      <c r="A84" s="1" t="s">
        <v>81</v>
      </c>
      <c r="B84" s="40"/>
      <c r="C84" s="40">
        <v>0.058</v>
      </c>
      <c r="D84" s="1"/>
      <c r="E84" s="1"/>
      <c r="F84" s="31">
        <f>F83*5.8%</f>
        <v>4745.90489396454</v>
      </c>
    </row>
    <row r="85" spans="1:6" ht="15">
      <c r="A85" s="12" t="s">
        <v>27</v>
      </c>
      <c r="B85" s="12"/>
      <c r="C85" s="43"/>
      <c r="D85" s="12"/>
      <c r="E85" s="12"/>
      <c r="F85" s="35">
        <f>F83+F84</f>
        <v>86571.85134162904</v>
      </c>
    </row>
    <row r="86" spans="2:6" ht="12.75">
      <c r="B86" s="38" t="s">
        <v>69</v>
      </c>
      <c r="C86" s="39" t="s">
        <v>70</v>
      </c>
      <c r="D86" s="22" t="s">
        <v>67</v>
      </c>
      <c r="E86" s="22" t="s">
        <v>68</v>
      </c>
      <c r="F86" s="37" t="s">
        <v>139</v>
      </c>
    </row>
    <row r="87" spans="1:6" ht="12.75">
      <c r="A87" s="13"/>
      <c r="B87" s="52">
        <v>42736</v>
      </c>
      <c r="C87" s="25">
        <v>7892</v>
      </c>
      <c r="D87" s="41">
        <f>F43</f>
        <v>110091.23</v>
      </c>
      <c r="E87" s="41">
        <f>F85</f>
        <v>86571.85134162904</v>
      </c>
      <c r="F87" s="42">
        <f>C87+D87-E87</f>
        <v>31411.37865837096</v>
      </c>
    </row>
    <row r="89" spans="1:6" ht="13.5" thickBot="1">
      <c r="A89" t="s">
        <v>119</v>
      </c>
      <c r="C89" s="57">
        <v>42705</v>
      </c>
      <c r="D89" s="8" t="s">
        <v>120</v>
      </c>
      <c r="E89" s="57">
        <v>42735</v>
      </c>
      <c r="F89" t="s">
        <v>121</v>
      </c>
    </row>
    <row r="90" spans="1:7" ht="13.5" thickBot="1">
      <c r="A90" t="s">
        <v>122</v>
      </c>
      <c r="F90" s="58">
        <f>E87</f>
        <v>86571.85134162904</v>
      </c>
      <c r="G90" t="s">
        <v>14</v>
      </c>
    </row>
    <row r="91" ht="12.75">
      <c r="A91" t="s">
        <v>123</v>
      </c>
    </row>
    <row r="92" ht="12.75">
      <c r="A92" t="s">
        <v>124</v>
      </c>
    </row>
    <row r="93" ht="12.75">
      <c r="A93" t="s">
        <v>125</v>
      </c>
    </row>
    <row r="94" ht="12.75">
      <c r="A94" t="s">
        <v>126</v>
      </c>
    </row>
    <row r="95" ht="12.75">
      <c r="A95" t="s">
        <v>127</v>
      </c>
    </row>
    <row r="96" ht="12.75">
      <c r="A96" t="s">
        <v>128</v>
      </c>
    </row>
    <row r="97" ht="12.75">
      <c r="A97" t="s">
        <v>129</v>
      </c>
    </row>
    <row r="99" ht="12.75">
      <c r="B99" t="s">
        <v>130</v>
      </c>
    </row>
    <row r="101" ht="12.75">
      <c r="A101" t="s">
        <v>131</v>
      </c>
    </row>
    <row r="103" spans="7:8" ht="12.75">
      <c r="G103" s="7"/>
      <c r="H103" s="7"/>
    </row>
    <row r="104" ht="12.75">
      <c r="A104" t="s">
        <v>132</v>
      </c>
    </row>
    <row r="106" ht="12.75">
      <c r="A106" t="s">
        <v>133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2017-01-21T08:26:00Z</cp:lastPrinted>
  <dcterms:created xsi:type="dcterms:W3CDTF">2008-08-18T07:30:19Z</dcterms:created>
  <dcterms:modified xsi:type="dcterms:W3CDTF">2017-04-24T14:12:18Z</dcterms:modified>
  <cp:category/>
  <cp:version/>
  <cp:contentType/>
  <cp:contentStatus/>
</cp:coreProperties>
</file>