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<sst xmlns="http://schemas.openxmlformats.org/spreadsheetml/2006/main" count="184" uniqueCount="156">
  <si>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</si>
  <si>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</si>
  <si>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</si>
  <si>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</si>
  <si>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</si>
  <si>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</si>
  <si>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</si>
  <si>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</si>
  <si>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</si>
  <si>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</si>
  <si>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</si>
  <si>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</si>
  <si>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</si>
  <si>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</si>
  <si>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</si>
  <si>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</si>
  <si>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</si>
  <si>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</si>
  <si>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</si>
  <si>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</si>
  <si>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</si>
  <si>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</si>
  <si>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</si>
  <si>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</si>
  <si>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</si>
  <si>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</si>
  <si>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</si>
  <si>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</si>
  <si>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</si>
  <si>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</si>
  <si>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</si>
  <si>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</si>
  <si>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</si>
  <si>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</si>
  <si>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</si>
  <si>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</si>
  <si>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</si>
  <si>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</si>
  <si>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</si>
  <si>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</si>
  <si>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</si>
  <si>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</si>
  <si>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</si>
  <si>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</si>
  <si>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</si>
  <si>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</si>
  <si>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</si>
  <si>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</si>
  <si>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</si>
  <si>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</si>
  <si>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</si>
  <si>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</si>
  <si>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</si>
  <si>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</si>
  <si>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</si>
  <si>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</si>
  <si>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</si>
  <si>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</si>
  <si>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</si>
  <si>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</si>
  <si>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</si>
  <si>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</si>
  <si>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</si>
  <si>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</si>
  <si>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</si>
  <si>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</si>
  <si>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</si>
  <si>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</si>
  <si>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</si>
  <si>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</si>
  <si>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</si>
  <si>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</si>
  <si>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</si>
  <si>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</si>
  <si>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</si>
  <si>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</si>
  <si>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</si>
  <si>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</si>
  <si>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</si>
  <si>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</si>
  <si>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</si>
  <si>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</si>
  <si>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</si>
  <si>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</si>
  <si>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</si>
  <si>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</si>
  <si>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</si>
  <si>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</si>
  <si>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</si>
  <si>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</si>
  <si>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</si>
  <si>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</si>
  <si>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</si>
  <si>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</si>
  <si>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</si>
  <si>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</si>
  <si>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</si>
  <si>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</si>
  <si>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</si>
  <si>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</si>
  <si>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</si>
  <si>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</si>
  <si>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</si>
  <si>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</si>
  <si>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</si>
  <si>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</si>
  <si>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</si>
  <si>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</si>
  <si>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</si>
  <si>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</si>
  <si>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</si>
  <si>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</si>
  <si>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</si>
  <si>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</si>
  <si>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</si>
  <si>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</si>
  <si>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</si>
  <si>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</si>
  <si>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</si>
  <si>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</si>
  <si>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</si>
  <si>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</si>
  <si>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</si>
  <si>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</si>
  <si>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</si>
  <si>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</si>
  <si>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</si>
  <si>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</si>
  <si>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</si>
  <si>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</si>
  <si>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</si>
  <si>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</si>
  <si>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</si>
  <si>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</si>
  <si>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</si>
  <si>
    <t>смена труб д 50 на пвх (12мп) кв.27</t>
  </si>
  <si>
    <t>устр-во заглушки (1шт) кв.27</t>
  </si>
  <si>
    <t>труба д 110 пвх 2-х метр.</t>
  </si>
  <si>
    <t>4шт</t>
  </si>
  <si>
    <t>труба д 110 пвх 1-х метр.</t>
  </si>
  <si>
    <t>тройник 50 пвх</t>
  </si>
  <si>
    <t>6шт</t>
  </si>
  <si>
    <t>переход</t>
  </si>
  <si>
    <t>2шт</t>
  </si>
  <si>
    <t>муфта компенс. 50</t>
  </si>
  <si>
    <t>уголок 50</t>
  </si>
  <si>
    <t>манжета 50</t>
  </si>
  <si>
    <t>1шт</t>
  </si>
  <si>
    <t>заглушка 50</t>
  </si>
  <si>
    <t>смена ламп (3шт) п-д 2</t>
  </si>
  <si>
    <t>лампа</t>
  </si>
  <si>
    <t>3шт</t>
  </si>
  <si>
    <t xml:space="preserve">ремонт эл.щита (1шт) </t>
  </si>
  <si>
    <t>вн-32</t>
  </si>
  <si>
    <t>смена патрона (1шт) п-д1</t>
  </si>
  <si>
    <t>патрон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</si>
</sst>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  <xf numFmtId="0" fontId="42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1" sqref="M51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134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0">
        <f>L6*114.3*1.202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50">
        <f t="shared" si="0"/>
        <v>142.884144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50">
        <f t="shared" si="0"/>
        <v>197.83958399999997</v>
      </c>
    </row>
    <row r="18" spans="5:13" ht="12.75">
      <c r="E18" t="s">
        <v>100</v>
      </c>
      <c r="J18" s="15" t="s">
        <v>55</v>
      </c>
      <c r="K18" s="26" t="s">
        <v>82</v>
      </c>
      <c r="L18" s="21">
        <v>8</v>
      </c>
      <c r="M18" s="50">
        <f t="shared" si="0"/>
        <v>1099.1088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10.98</v>
      </c>
      <c r="M20" s="34">
        <f>SUM(M6:M19)</f>
        <v>1508.526828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50">
        <f>0.12*133.04</f>
        <v>15.964799999999999</v>
      </c>
      <c r="M24" s="33">
        <f>L24*114.3*1.202*1.15</f>
        <v>2522.3887494719993</v>
      </c>
    </row>
    <row r="25" spans="1:13" ht="12.75">
      <c r="A25" t="s">
        <v>106</v>
      </c>
      <c r="J25" s="20">
        <v>2</v>
      </c>
      <c r="K25" s="20" t="s">
        <v>136</v>
      </c>
      <c r="L25" s="50">
        <v>1.12</v>
      </c>
      <c r="M25" s="33">
        <f>L25*114.3*1.202*1.15</f>
        <v>176.9565168</v>
      </c>
    </row>
    <row r="26" spans="1:13" ht="12.75">
      <c r="A26" t="s">
        <v>107</v>
      </c>
      <c r="J26" s="20">
        <v>3</v>
      </c>
      <c r="K26" s="20" t="s">
        <v>149</v>
      </c>
      <c r="L26" s="58">
        <v>0.21</v>
      </c>
      <c r="M26" s="33">
        <f>L26*114.3*1.202*1.15</f>
        <v>33.1793469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 t="s">
        <v>152</v>
      </c>
      <c r="L27" s="58">
        <v>4.83</v>
      </c>
      <c r="M27" s="33">
        <f>L27*114.3*1.202*1.15</f>
        <v>763.1249786999998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154</v>
      </c>
      <c r="L28" s="58">
        <v>0.4</v>
      </c>
      <c r="M28" s="33">
        <f aca="true" t="shared" si="1" ref="M28:M36">L28*114.3*1.202*1.15</f>
        <v>63.19875599999999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8"/>
      <c r="M29" s="33">
        <f t="shared" si="1"/>
        <v>0</v>
      </c>
    </row>
    <row r="30" spans="10:13" ht="12.75">
      <c r="J30" s="20">
        <v>7</v>
      </c>
      <c r="K30" s="20"/>
      <c r="L30" s="58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8"/>
      <c r="M31" s="33">
        <f t="shared" si="1"/>
        <v>0</v>
      </c>
    </row>
    <row r="32" spans="10:13" ht="12.75">
      <c r="J32" s="20">
        <v>9</v>
      </c>
      <c r="K32" s="20"/>
      <c r="L32" s="58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8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8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8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8"/>
      <c r="M36" s="33">
        <f t="shared" si="1"/>
        <v>0</v>
      </c>
    </row>
    <row r="37" spans="10:13" ht="12.75">
      <c r="J37" s="20"/>
      <c r="K37" s="30" t="s">
        <v>57</v>
      </c>
      <c r="L37" s="28">
        <f>SUM(L24:L35)</f>
        <v>22.5248</v>
      </c>
      <c r="M37" s="34">
        <f>SUM(M24:M36)</f>
        <v>3558.8483478719986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77335.34-30578.12</f>
        <v>46757.22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f>67795.88</f>
        <v>67795.88</v>
      </c>
      <c r="J41" s="20">
        <v>1</v>
      </c>
      <c r="K41" s="20" t="s">
        <v>137</v>
      </c>
      <c r="L41" s="25" t="s">
        <v>138</v>
      </c>
      <c r="M41" s="25">
        <f>4*110</f>
        <v>440</v>
      </c>
    </row>
    <row r="42" spans="2:13" ht="12.75">
      <c r="B42" t="s">
        <v>8</v>
      </c>
      <c r="F42" s="9">
        <f>F41/F40</f>
        <v>1.4499553224079618</v>
      </c>
      <c r="J42" s="20">
        <v>2</v>
      </c>
      <c r="K42" s="20" t="s">
        <v>139</v>
      </c>
      <c r="L42" s="25" t="s">
        <v>138</v>
      </c>
      <c r="M42" s="25">
        <f>4*84</f>
        <v>336</v>
      </c>
    </row>
    <row r="43" spans="1:13" ht="12.75">
      <c r="A43" t="s">
        <v>126</v>
      </c>
      <c r="F43" s="5">
        <f>100+250+400+400</f>
        <v>1150</v>
      </c>
      <c r="J43" s="20">
        <v>3</v>
      </c>
      <c r="K43" s="20" t="s">
        <v>140</v>
      </c>
      <c r="L43" s="25" t="s">
        <v>141</v>
      </c>
      <c r="M43" s="25">
        <f>6*40</f>
        <v>240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68945.88</v>
      </c>
      <c r="J44" s="20">
        <v>4</v>
      </c>
      <c r="K44" s="20" t="s">
        <v>142</v>
      </c>
      <c r="L44" s="25" t="s">
        <v>143</v>
      </c>
      <c r="M44" s="25">
        <f>2*58</f>
        <v>116</v>
      </c>
    </row>
    <row r="45" spans="10:13" ht="12.75">
      <c r="J45" s="20">
        <v>5</v>
      </c>
      <c r="K45" s="20" t="s">
        <v>144</v>
      </c>
      <c r="L45" s="25" t="s">
        <v>143</v>
      </c>
      <c r="M45" s="25">
        <f>2*374.92</f>
        <v>749.84</v>
      </c>
    </row>
    <row r="46" spans="2:13" ht="12.75">
      <c r="B46" s="1" t="s">
        <v>10</v>
      </c>
      <c r="C46" s="1"/>
      <c r="J46" s="20">
        <v>6</v>
      </c>
      <c r="K46" s="20" t="s">
        <v>145</v>
      </c>
      <c r="L46" s="25" t="s">
        <v>138</v>
      </c>
      <c r="M46" s="25">
        <f>4*65</f>
        <v>260</v>
      </c>
    </row>
    <row r="47" spans="10:13" ht="12.75">
      <c r="J47" s="20">
        <v>7</v>
      </c>
      <c r="K47" s="20" t="s">
        <v>146</v>
      </c>
      <c r="L47" s="25" t="s">
        <v>147</v>
      </c>
      <c r="M47" s="25">
        <f>1*20</f>
        <v>20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 t="s">
        <v>148</v>
      </c>
      <c r="L48" s="25" t="s">
        <v>147</v>
      </c>
      <c r="M48" s="25">
        <v>8.5</v>
      </c>
    </row>
    <row r="49" spans="1:13" ht="12.75">
      <c r="A49" t="s">
        <v>12</v>
      </c>
      <c r="F49" s="11">
        <v>4047.13</v>
      </c>
      <c r="J49" s="20">
        <v>9</v>
      </c>
      <c r="K49" s="20" t="s">
        <v>150</v>
      </c>
      <c r="L49" s="25" t="s">
        <v>151</v>
      </c>
      <c r="M49" s="25">
        <f>3*13</f>
        <v>39</v>
      </c>
    </row>
    <row r="50" spans="1:13" ht="12.75">
      <c r="A50" s="6" t="s">
        <v>15</v>
      </c>
      <c r="F50" s="11">
        <f>(2400+266.66)*1.202</f>
        <v>3205.32532</v>
      </c>
      <c r="J50" s="20">
        <v>10</v>
      </c>
      <c r="K50" s="20" t="s">
        <v>153</v>
      </c>
      <c r="L50" s="25" t="s">
        <v>147</v>
      </c>
      <c r="M50" s="50">
        <v>171.2</v>
      </c>
    </row>
    <row r="51" spans="1:13" ht="12.75">
      <c r="A51" s="6" t="s">
        <v>83</v>
      </c>
      <c r="E51" s="5">
        <v>0</v>
      </c>
      <c r="F51" s="5">
        <f>E51*E33</f>
        <v>0</v>
      </c>
      <c r="J51" s="20">
        <v>11</v>
      </c>
      <c r="K51" s="20" t="s">
        <v>155</v>
      </c>
      <c r="L51" s="25" t="s">
        <v>147</v>
      </c>
      <c r="M51" s="25">
        <v>17.7</v>
      </c>
    </row>
    <row r="52" spans="1:13" ht="12.75">
      <c r="A52" s="4" t="s">
        <v>33</v>
      </c>
      <c r="F52" s="32">
        <f>F49+F50+F51</f>
        <v>7252.45532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5369.088</v>
      </c>
      <c r="J54" s="20">
        <v>14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15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5369.088</v>
      </c>
      <c r="J56" s="20">
        <v>16</v>
      </c>
      <c r="K56" s="20"/>
      <c r="L56" s="25"/>
      <c r="M56" s="25"/>
    </row>
    <row r="57" spans="1:13" ht="12.75">
      <c r="A57" s="4" t="s">
        <v>18</v>
      </c>
      <c r="B57" s="4"/>
      <c r="J57" s="20">
        <v>17</v>
      </c>
      <c r="K57" s="20"/>
      <c r="L57" s="25"/>
      <c r="M57" s="25"/>
    </row>
    <row r="58" spans="1:13" ht="12.75">
      <c r="A58" t="s">
        <v>19</v>
      </c>
      <c r="C58" s="53">
        <v>166649</v>
      </c>
      <c r="D58">
        <v>228935.4</v>
      </c>
      <c r="E58">
        <v>2796.4</v>
      </c>
      <c r="F58" s="35">
        <f>C58/D58*E58</f>
        <v>2035.584114994885</v>
      </c>
      <c r="J58" s="20">
        <v>18</v>
      </c>
      <c r="K58" s="20"/>
      <c r="L58" s="25"/>
      <c r="M58" s="25"/>
    </row>
    <row r="59" spans="1:13" ht="12.75">
      <c r="A59" t="s">
        <v>20</v>
      </c>
      <c r="F59" s="35">
        <f>M20</f>
        <v>1508.526828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3558.8483478719986</v>
      </c>
      <c r="J60" s="20">
        <v>20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21</v>
      </c>
      <c r="K61" s="20"/>
      <c r="L61" s="25"/>
      <c r="M61" s="25"/>
    </row>
    <row r="62" spans="1:13" ht="12.75">
      <c r="A62" t="s">
        <v>22</v>
      </c>
      <c r="F62" s="5">
        <f>M70</f>
        <v>2398.24</v>
      </c>
      <c r="J62" s="20">
        <v>22</v>
      </c>
      <c r="K62" s="20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>
        <v>24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0.26</v>
      </c>
      <c r="E65" t="s">
        <v>14</v>
      </c>
      <c r="F65" s="11">
        <f>B65*D65</f>
        <v>727.0640000000001</v>
      </c>
      <c r="J65" s="20">
        <v>25</v>
      </c>
      <c r="K65" s="20"/>
      <c r="L65" s="25"/>
      <c r="M65" s="25"/>
    </row>
    <row r="66" spans="1:13" ht="12.75">
      <c r="A66" s="53" t="s">
        <v>75</v>
      </c>
      <c r="B66" s="53"/>
      <c r="C66" s="53"/>
      <c r="D66" s="57"/>
      <c r="E66" s="53"/>
      <c r="F66" s="57">
        <v>0</v>
      </c>
      <c r="J66" s="20">
        <v>26</v>
      </c>
      <c r="K66" s="20"/>
      <c r="L66" s="25"/>
      <c r="M66" s="25"/>
    </row>
    <row r="67" spans="1:13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  <c r="J67" s="20">
        <v>27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10228.263290866884</v>
      </c>
      <c r="J68" s="20">
        <v>28</v>
      </c>
      <c r="K68" s="20"/>
      <c r="L68" s="25"/>
      <c r="M68" s="25"/>
    </row>
    <row r="69" spans="1:13" ht="12.75">
      <c r="A69" s="4" t="s">
        <v>26</v>
      </c>
      <c r="J69" s="20"/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0.19</v>
      </c>
      <c r="E70" s="7"/>
      <c r="F70" s="46">
        <f>B70*D70</f>
        <v>531.316</v>
      </c>
      <c r="J70" s="20"/>
      <c r="K70" s="20"/>
      <c r="L70" s="31" t="s">
        <v>64</v>
      </c>
      <c r="M70" s="34">
        <f>SUM(M41:M69)</f>
        <v>2398.24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0.93</v>
      </c>
      <c r="E73" t="s">
        <v>14</v>
      </c>
      <c r="F73" s="11">
        <f>B73*D73</f>
        <v>2600.652</v>
      </c>
    </row>
    <row r="74" spans="1:6" ht="12.75">
      <c r="A74" s="4" t="s">
        <v>29</v>
      </c>
      <c r="F74" s="32">
        <f>F70+F73</f>
        <v>3131.968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2.06</v>
      </c>
      <c r="E77" t="s">
        <v>14</v>
      </c>
      <c r="F77" s="11">
        <f>B77*D77</f>
        <v>5760.584000000001</v>
      </c>
    </row>
    <row r="78" spans="1:6" ht="12.75">
      <c r="A78" s="4" t="s">
        <v>31</v>
      </c>
      <c r="F78" s="32">
        <f>SUM(F77)</f>
        <v>5760.584000000001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31742.35861086689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1841.0567994302794</v>
      </c>
      <c r="I81" s="7"/>
    </row>
    <row r="82" spans="1:9" ht="12.75">
      <c r="A82" s="1"/>
      <c r="B82" s="36" t="s">
        <v>129</v>
      </c>
      <c r="C82" s="49"/>
      <c r="D82" s="1"/>
      <c r="E82" s="59"/>
      <c r="F82" s="60">
        <v>2087.54</v>
      </c>
      <c r="I82" s="7"/>
    </row>
    <row r="83" spans="1:9" ht="12.75">
      <c r="A83" s="1"/>
      <c r="B83" s="36" t="s">
        <v>130</v>
      </c>
      <c r="C83" s="49"/>
      <c r="D83" s="1"/>
      <c r="E83" s="59"/>
      <c r="F83" s="60">
        <v>392.9</v>
      </c>
      <c r="I83" s="7"/>
    </row>
    <row r="84" spans="1:9" ht="12.75">
      <c r="A84" s="1"/>
      <c r="B84" s="36" t="s">
        <v>131</v>
      </c>
      <c r="C84" s="49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36063.85541029717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133</v>
      </c>
    </row>
    <row r="87" spans="1:6" ht="12.75">
      <c r="A87" s="13"/>
      <c r="B87" s="39">
        <v>42917</v>
      </c>
      <c r="C87" s="40">
        <v>-289370</v>
      </c>
      <c r="D87" s="43">
        <f>F44</f>
        <v>68945.88</v>
      </c>
      <c r="E87" s="43">
        <f>F85</f>
        <v>36063.85541029717</v>
      </c>
      <c r="F87" s="44">
        <f>C87+D87-E87</f>
        <v>-256487.97541029716</v>
      </c>
    </row>
    <row r="89" spans="1:6" ht="13.5" thickBot="1">
      <c r="A89" t="s">
        <v>111</v>
      </c>
      <c r="C89" s="55">
        <v>42917</v>
      </c>
      <c r="D89" s="8" t="s">
        <v>112</v>
      </c>
      <c r="E89" s="55">
        <v>42947</v>
      </c>
      <c r="F89" t="s">
        <v>113</v>
      </c>
    </row>
    <row r="90" spans="1:7" ht="13.5" thickBot="1">
      <c r="A90" t="s">
        <v>114</v>
      </c>
      <c r="F90" s="56">
        <f>E87</f>
        <v>36063.85541029717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2017-08-21T12:42:27Z</cp:lastPrinted>
  <dcterms:created xsi:type="dcterms:W3CDTF">2008-08-18T07:30:19Z</dcterms:created>
  <dcterms:modified xsi:type="dcterms:W3CDTF">2017-10-11T11:32:12Z</dcterms:modified>
  <cp:category/>
  <cp:version/>
  <cp:contentType/>
  <cp:contentStatus/>
</cp:coreProperties>
</file>