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<sst xmlns="http://schemas.openxmlformats.org/spreadsheetml/2006/main" count="180" uniqueCount="155">
  <si>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</si>
  <si>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</si>
  <si>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</si>
  <si>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</si>
  <si>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</si>
  <si>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</si>
  <si>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</si>
  <si>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</si>
  <si>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</si>
  <si>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</si>
  <si>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</si>
  <si>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</si>
  <si>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</si>
  <si>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</si>
  <si>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</si>
  <si>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</si>
  <si>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</si>
  <si>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</si>
  <si>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</si>
  <si>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</si>
  <si>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</si>
  <si>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</si>
  <si>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</si>
  <si>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</si>
  <si>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</si>
  <si>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</si>
  <si>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</si>
  <si>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</si>
  <si>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</si>
  <si>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</si>
  <si>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</si>
  <si>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</si>
  <si>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</si>
  <si>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</si>
  <si>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</si>
  <si>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</si>
  <si>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</si>
  <si>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</si>
  <si>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</si>
  <si>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</si>
  <si>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</si>
  <si>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</si>
  <si>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</si>
  <si>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</si>
  <si>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</si>
  <si>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</si>
  <si>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</si>
  <si>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</si>
  <si>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</si>
  <si>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</si>
  <si>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</si>
  <si>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</si>
  <si>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</si>
  <si>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</si>
  <si>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</si>
  <si>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</si>
  <si>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</si>
  <si>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</si>
  <si>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</si>
  <si>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</si>
  <si>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</si>
  <si>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</si>
  <si>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</si>
  <si>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</si>
  <si>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</si>
  <si>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</si>
  <si>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</si>
  <si>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</si>
  <si>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</si>
  <si>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</si>
  <si>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</si>
  <si>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</si>
  <si>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</si>
  <si>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</si>
  <si>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</si>
  <si>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</si>
  <si>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</si>
  <si>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</si>
  <si>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</si>
  <si>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</si>
  <si>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</si>
  <si>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</si>
  <si>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</si>
  <si>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</si>
  <si>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</si>
  <si>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</si>
  <si>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</si>
  <si>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</si>
  <si>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</si>
  <si>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</si>
  <si>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</si>
  <si>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</si>
  <si>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</si>
  <si>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</si>
  <si>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</si>
  <si>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</si>
  <si>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</si>
  <si>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</si>
  <si>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</si>
  <si>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</si>
  <si>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</si>
  <si>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</si>
  <si>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</si>
  <si>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</si>
  <si>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</si>
  <si>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</si>
  <si>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</si>
  <si>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</si>
  <si>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</si>
  <si>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</si>
  <si>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</si>
  <si>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</si>
  <si>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</si>
  <si>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</si>
  <si>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</si>
  <si>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</si>
  <si>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</si>
  <si>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</si>
  <si>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</si>
  <si>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</si>
  <si>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</si>
  <si>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</si>
  <si>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</si>
  <si>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</si>
  <si>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</si>
  <si>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</si>
  <si>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</si>
  <si>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</si>
  <si>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</si>
  <si>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</si>
  <si>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</si>
  <si>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</si>
  <si>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труб д 20 п.пр. (4мп) кв.147</t>
  </si>
  <si>
    <t>труба д 20</t>
  </si>
  <si>
    <t>4мп</t>
  </si>
  <si>
    <t>муфта раз. 20</t>
  </si>
  <si>
    <t>2шт</t>
  </si>
  <si>
    <t>муфта нераз. 20</t>
  </si>
  <si>
    <t>уголок 20</t>
  </si>
  <si>
    <t>4шт</t>
  </si>
  <si>
    <t>смена патрона (1шт) п-д2</t>
  </si>
  <si>
    <t>патрон</t>
  </si>
  <si>
    <t>1шт</t>
  </si>
  <si>
    <t>смена лампа (35шт)</t>
  </si>
  <si>
    <t>лампа</t>
  </si>
  <si>
    <t>35шт</t>
  </si>
  <si>
    <t xml:space="preserve">ремонт эл. щита со сменой автомата (1шт) </t>
  </si>
  <si>
    <t>вн</t>
  </si>
  <si>
    <t>6шт</t>
  </si>
  <si>
    <t>азс</t>
  </si>
  <si>
    <t>10шт</t>
  </si>
  <si>
    <t>шина</t>
  </si>
  <si>
    <t>3шт</t>
  </si>
  <si>
    <t xml:space="preserve">смена ламп (8шт) </t>
  </si>
  <si>
    <t>8шт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</si>
</sst>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46">
      <selection activeCell="E82" sqref="E8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66</v>
      </c>
    </row>
    <row r="2" spans="1:11" ht="12.75">
      <c r="A2" t="s">
        <v>85</v>
      </c>
      <c r="K2" s="5" t="s">
        <v>130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129</v>
      </c>
      <c r="G4" s="8" t="s">
        <v>128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2060.8289999999997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185.47461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2314.99791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25">
        <f>0.04*224.9</f>
        <v>8.996</v>
      </c>
      <c r="M24" s="32">
        <f>L24*114.3*1.202*1.15</f>
        <v>1421.3400224399998</v>
      </c>
    </row>
    <row r="25" spans="1:13" ht="12.75">
      <c r="A25" t="s">
        <v>106</v>
      </c>
      <c r="J25" s="20">
        <v>2</v>
      </c>
      <c r="K25" s="20" t="s">
        <v>140</v>
      </c>
      <c r="L25" s="25">
        <f>0.01*39.6</f>
        <v>0.396</v>
      </c>
      <c r="M25" s="32">
        <f aca="true" t="shared" si="1" ref="M25:M37">L25*114.3*1.202*1.15</f>
        <v>62.56676843999999</v>
      </c>
    </row>
    <row r="26" spans="1:13" ht="12.75">
      <c r="A26" t="s">
        <v>107</v>
      </c>
      <c r="J26" s="20">
        <v>3</v>
      </c>
      <c r="K26" s="20" t="s">
        <v>143</v>
      </c>
      <c r="L26" s="46">
        <f>0.35*7.1</f>
        <v>2.485</v>
      </c>
      <c r="M26" s="32">
        <f t="shared" si="1"/>
        <v>392.6222716499999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146</v>
      </c>
      <c r="L27" s="46">
        <v>4.83</v>
      </c>
      <c r="M27" s="32">
        <f t="shared" si="1"/>
        <v>763.1249786999998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46">
        <f>0.08*7.1</f>
        <v>0.568</v>
      </c>
      <c r="M28" s="32">
        <f t="shared" si="1"/>
        <v>89.74223351999998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17.275000000000002</v>
      </c>
      <c r="M38" s="33">
        <f>SUM(M24:M37)</f>
        <v>2729.3962747499995</v>
      </c>
    </row>
    <row r="39" spans="1:11" ht="12.75">
      <c r="A39" s="2" t="s">
        <v>6</v>
      </c>
      <c r="F39" s="11">
        <v>45644.18</v>
      </c>
      <c r="K39" s="1" t="s">
        <v>61</v>
      </c>
    </row>
    <row r="40" spans="1:13" ht="12.75">
      <c r="A40" t="s">
        <v>7</v>
      </c>
      <c r="F40" s="5">
        <v>47904.41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1.0495184709200605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133</v>
      </c>
      <c r="L42" s="25" t="s">
        <v>134</v>
      </c>
      <c r="M42" s="25">
        <f>4*92</f>
        <v>368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49204.41</v>
      </c>
      <c r="J43" s="20">
        <v>2</v>
      </c>
      <c r="K43" s="20" t="s">
        <v>135</v>
      </c>
      <c r="L43" s="25" t="s">
        <v>136</v>
      </c>
      <c r="M43" s="25">
        <f>2*174</f>
        <v>348</v>
      </c>
    </row>
    <row r="44" spans="10:13" ht="12.75">
      <c r="J44" s="20">
        <v>3</v>
      </c>
      <c r="K44" s="20" t="s">
        <v>137</v>
      </c>
      <c r="L44" s="25" t="s">
        <v>136</v>
      </c>
      <c r="M44" s="25">
        <f>2*103</f>
        <v>206</v>
      </c>
    </row>
    <row r="45" spans="2:13" ht="12.75">
      <c r="B45" s="1" t="s">
        <v>10</v>
      </c>
      <c r="C45" s="1"/>
      <c r="J45" s="20">
        <v>4</v>
      </c>
      <c r="K45" s="20" t="s">
        <v>138</v>
      </c>
      <c r="L45" s="25" t="s">
        <v>139</v>
      </c>
      <c r="M45" s="25">
        <f>4*5</f>
        <v>20</v>
      </c>
    </row>
    <row r="46" spans="10:13" ht="12.75">
      <c r="J46" s="20">
        <v>5</v>
      </c>
      <c r="K46" s="20" t="s">
        <v>141</v>
      </c>
      <c r="L46" s="25" t="s">
        <v>142</v>
      </c>
      <c r="M46" s="25">
        <v>17.7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144</v>
      </c>
      <c r="L47" s="25" t="s">
        <v>145</v>
      </c>
      <c r="M47" s="25">
        <f>35*13.8</f>
        <v>483</v>
      </c>
    </row>
    <row r="48" spans="1:13" ht="12.75">
      <c r="A48" t="s">
        <v>12</v>
      </c>
      <c r="F48" s="11">
        <v>5781.62</v>
      </c>
      <c r="J48" s="20">
        <v>7</v>
      </c>
      <c r="K48" s="20" t="s">
        <v>147</v>
      </c>
      <c r="L48" s="25" t="s">
        <v>148</v>
      </c>
      <c r="M48" s="25">
        <f>6*122.06</f>
        <v>732.36</v>
      </c>
    </row>
    <row r="49" spans="1:13" ht="12.75">
      <c r="A49" s="6" t="s">
        <v>15</v>
      </c>
      <c r="F49" s="11">
        <f>(2000)*1.202</f>
        <v>2404</v>
      </c>
      <c r="J49" s="20">
        <v>8</v>
      </c>
      <c r="K49" s="20" t="s">
        <v>149</v>
      </c>
      <c r="L49" s="25" t="s">
        <v>150</v>
      </c>
      <c r="M49" s="25">
        <f>10*50.74</f>
        <v>507.40000000000003</v>
      </c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20" t="s">
        <v>151</v>
      </c>
      <c r="L50" s="25" t="s">
        <v>152</v>
      </c>
      <c r="M50" s="25">
        <f>3*44.93</f>
        <v>134.79</v>
      </c>
    </row>
    <row r="51" spans="1:13" ht="12.75">
      <c r="A51" s="4" t="s">
        <v>33</v>
      </c>
      <c r="F51" s="31">
        <f>F48+F49+F50</f>
        <v>8185.62</v>
      </c>
      <c r="J51" s="20">
        <v>10</v>
      </c>
      <c r="K51" s="20" t="s">
        <v>144</v>
      </c>
      <c r="L51" s="25" t="s">
        <v>154</v>
      </c>
      <c r="M51" s="25">
        <f>8*13.8</f>
        <v>110.4</v>
      </c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1.89</v>
      </c>
      <c r="E53" s="13" t="s">
        <v>14</v>
      </c>
      <c r="F53" s="11">
        <f>D53*E32</f>
        <v>5376.861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5376.861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166992</v>
      </c>
      <c r="D57">
        <v>228935.4</v>
      </c>
      <c r="E57">
        <v>2844.9</v>
      </c>
      <c r="F57" s="34">
        <f>C57/D57*E57</f>
        <v>2075.1510723112287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2314.99791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721.2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2927.65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0.25</v>
      </c>
      <c r="E64" t="s">
        <v>14</v>
      </c>
      <c r="F64" s="11">
        <f>B64*D64</f>
        <v>711.225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8750.223982311229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0.27</v>
      </c>
      <c r="E68" t="s">
        <v>14</v>
      </c>
      <c r="F68" s="11">
        <f>B68*D68</f>
        <v>768.123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2927.65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0.97</v>
      </c>
      <c r="E71" t="s">
        <v>14</v>
      </c>
      <c r="F71" s="11">
        <f>B71*D71</f>
        <v>2759.553</v>
      </c>
    </row>
    <row r="72" spans="1:6" ht="12.75">
      <c r="A72" s="4" t="s">
        <v>29</v>
      </c>
      <c r="F72" s="31">
        <f>F68+F71</f>
        <v>3527.676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2.02</v>
      </c>
      <c r="E75" t="s">
        <v>14</v>
      </c>
      <c r="F75" s="11">
        <f>B75*D75</f>
        <v>5746.698</v>
      </c>
    </row>
    <row r="76" spans="1:6" ht="12.75">
      <c r="A76" s="4" t="s">
        <v>31</v>
      </c>
      <c r="F76" s="31">
        <f>SUM(F75)</f>
        <v>5746.698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31587.078982311228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947.6123694693368</v>
      </c>
    </row>
    <row r="80" spans="1:6" ht="15">
      <c r="A80" s="12" t="s">
        <v>34</v>
      </c>
      <c r="B80" s="12"/>
      <c r="C80" s="44"/>
      <c r="D80" s="44"/>
      <c r="E80" s="44"/>
      <c r="F80" s="41">
        <f>F78+F79</f>
        <v>32534.691351780566</v>
      </c>
    </row>
    <row r="81" spans="2:9" ht="12.75">
      <c r="B81" s="36" t="s">
        <v>67</v>
      </c>
      <c r="C81" s="37" t="s">
        <v>68</v>
      </c>
      <c r="D81" s="22" t="s">
        <v>69</v>
      </c>
      <c r="E81" s="22" t="s">
        <v>70</v>
      </c>
      <c r="F81" s="40" t="s">
        <v>131</v>
      </c>
      <c r="I81" s="7"/>
    </row>
    <row r="82" spans="1:6" ht="12.75">
      <c r="A82" s="13"/>
      <c r="B82" s="38">
        <v>42795</v>
      </c>
      <c r="C82" s="39">
        <v>-773214</v>
      </c>
      <c r="D82" s="42">
        <f>F43</f>
        <v>49204.41</v>
      </c>
      <c r="E82" s="42">
        <f>F80</f>
        <v>32534.691351780566</v>
      </c>
      <c r="F82" s="43">
        <f>C82+D82-E82</f>
        <v>-756544.2813517805</v>
      </c>
    </row>
    <row r="84" spans="1:6" ht="13.5" thickBot="1">
      <c r="A84" t="s">
        <v>111</v>
      </c>
      <c r="C84" s="53">
        <v>42767</v>
      </c>
      <c r="D84" s="8" t="s">
        <v>112</v>
      </c>
      <c r="E84" s="53">
        <v>42794</v>
      </c>
      <c r="F84" t="s">
        <v>113</v>
      </c>
    </row>
    <row r="85" spans="1:7" ht="13.5" thickBot="1">
      <c r="A85" t="s">
        <v>114</v>
      </c>
      <c r="F85" s="54">
        <f>E82</f>
        <v>32534.691351780566</v>
      </c>
      <c r="G85" t="s">
        <v>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4" ht="12.75">
      <c r="B94" t="s">
        <v>122</v>
      </c>
    </row>
    <row r="96" ht="12.75">
      <c r="A96" t="s">
        <v>123</v>
      </c>
    </row>
    <row r="99" ht="12.75">
      <c r="A99" t="s">
        <v>124</v>
      </c>
    </row>
    <row r="101" ht="12.75">
      <c r="A101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2017-06-01T14:09:37Z</cp:lastPrinted>
  <dcterms:created xsi:type="dcterms:W3CDTF">2008-08-18T07:30:19Z</dcterms:created>
  <dcterms:modified xsi:type="dcterms:W3CDTF">2017-07-10T10:49:48Z</dcterms:modified>
  <cp:category/>
  <cp:version/>
  <cp:contentType/>
  <cp:contentStatus/>
</cp:coreProperties>
</file>