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<sst xmlns="http://schemas.openxmlformats.org/spreadsheetml/2006/main" count="165" uniqueCount="142">
  <si>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</si>
  <si>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</si>
  <si>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</si>
  <si>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</si>
  <si>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</si>
  <si>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</si>
  <si>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</si>
  <si>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</si>
  <si>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</si>
  <si>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</si>
  <si>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</si>
  <si>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</si>
  <si>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</si>
  <si>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</si>
  <si>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</si>
  <si>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</si>
  <si>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</si>
  <si>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</si>
  <si>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</si>
  <si>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</si>
  <si>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</si>
  <si>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</si>
  <si>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</si>
  <si>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</si>
  <si>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</si>
  <si>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</si>
  <si>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</si>
  <si>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</si>
  <si>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</si>
  <si>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</si>
  <si>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</si>
  <si>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</si>
  <si>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</si>
  <si>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</si>
  <si>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</si>
  <si>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</si>
  <si>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</si>
  <si>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</si>
  <si>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</si>
  <si>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</si>
  <si>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</si>
  <si>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</si>
  <si>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</si>
  <si>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</si>
  <si>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</si>
  <si>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</si>
  <si>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</si>
  <si>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</si>
  <si>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</si>
  <si>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</si>
  <si>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</si>
  <si>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</si>
  <si>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</si>
  <si>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</si>
  <si>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</si>
  <si>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</si>
  <si>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</si>
  <si>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</si>
  <si>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</si>
  <si>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</si>
  <si>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</si>
  <si>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</si>
  <si>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</si>
  <si>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</si>
  <si>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</si>
  <si>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</si>
  <si>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</si>
  <si>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</si>
  <si>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</si>
  <si>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</si>
  <si>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</si>
  <si>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</si>
  <si>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</si>
  <si>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</si>
  <si>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</si>
  <si>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</si>
  <si>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</si>
  <si>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</si>
  <si>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</si>
  <si>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</si>
  <si>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</si>
  <si>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</si>
  <si>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</si>
  <si>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</si>
  <si>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</si>
  <si>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</si>
  <si>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</si>
  <si>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</si>
  <si>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</si>
  <si>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</si>
  <si>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</si>
  <si>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</si>
  <si>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</si>
  <si>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</si>
  <si>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</si>
  <si>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</si>
  <si>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</si>
  <si>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</si>
  <si>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</si>
  <si>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</si>
  <si>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</si>
  <si>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</si>
  <si>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</si>
  <si>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</si>
  <si>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</si>
  <si>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</si>
  <si>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</si>
  <si>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</si>
  <si>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</si>
  <si>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</si>
  <si>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</si>
  <si>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</si>
  <si>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</si>
  <si>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</si>
  <si>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</si>
  <si>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</si>
  <si>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</si>
  <si>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</si>
  <si>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</si>
  <si>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</si>
  <si>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</si>
  <si>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</si>
  <si>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</si>
  <si>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</si>
  <si>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</si>
  <si>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</si>
  <si>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</si>
  <si>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</si>
  <si>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</si>
  <si>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</si>
  <si>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</si>
  <si>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</si>
  <si>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</si>
  <si>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</si>
  <si>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</si>
  <si>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</si>
  <si>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покраска эл.узла</t>
  </si>
  <si>
    <t>краска</t>
  </si>
  <si>
    <t>1кг</t>
  </si>
  <si>
    <t>смена ламп (4шт) п-д1,4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</si>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</sst>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9" t="s">
        <v>125</v>
      </c>
      <c r="D2" s="62">
        <v>8</v>
      </c>
      <c r="K2" s="5" t="s">
        <v>133</v>
      </c>
    </row>
    <row r="3" spans="1:13" ht="12.75">
      <c r="A3" t="s">
        <v>85</v>
      </c>
      <c r="J3" s="14" t="s">
        <v>35</v>
      </c>
      <c r="K3" s="66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5">
        <f>L6*114.3*1.202</f>
        <v>468.495126</v>
      </c>
    </row>
    <row r="7" spans="2:13" ht="15.75">
      <c r="B7" t="s">
        <v>87</v>
      </c>
      <c r="C7" s="58" t="s">
        <v>89</v>
      </c>
      <c r="D7" s="58"/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3:13" ht="15.75">
      <c r="C8" s="58"/>
      <c r="D8" s="58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5">
        <v>0.94</v>
      </c>
      <c r="M13" s="45">
        <f t="shared" si="0"/>
        <v>129.14528399999998</v>
      </c>
    </row>
    <row r="14" spans="1:13" ht="12.75">
      <c r="A14" t="s">
        <v>101</v>
      </c>
      <c r="J14" s="20">
        <v>5</v>
      </c>
      <c r="K14" s="19" t="s">
        <v>49</v>
      </c>
      <c r="L14" s="22">
        <v>7.66</v>
      </c>
      <c r="M14" s="45">
        <f t="shared" si="0"/>
        <v>1052.396676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53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53">
        <f t="shared" si="0"/>
        <v>197.83958399999997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53">
        <f t="shared" si="0"/>
        <v>68.6943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53">
        <f t="shared" si="0"/>
        <v>0</v>
      </c>
    </row>
    <row r="20" spans="1:13" ht="12.75">
      <c r="A20" t="s">
        <v>100</v>
      </c>
      <c r="J20" s="20"/>
      <c r="K20" s="52" t="s">
        <v>57</v>
      </c>
      <c r="L20" s="54">
        <f>SUM(L6:L19)</f>
        <v>13.95</v>
      </c>
      <c r="M20" s="32">
        <f>SUM(M6:M19)</f>
        <v>1916.5709700000002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5">
        <v>3.12</v>
      </c>
      <c r="M24" s="31">
        <f aca="true" t="shared" si="1" ref="M24:M35">L24*114.3*1.202*1.15</f>
        <v>492.95029679999993</v>
      </c>
    </row>
    <row r="25" spans="1:13" ht="12.75">
      <c r="A25" t="s">
        <v>105</v>
      </c>
      <c r="J25" s="20">
        <v>2</v>
      </c>
      <c r="K25" s="20" t="s">
        <v>139</v>
      </c>
      <c r="L25" s="45">
        <f>0.04*7.1</f>
        <v>0.284</v>
      </c>
      <c r="M25" s="31">
        <f t="shared" si="1"/>
        <v>44.87111675999999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3.404</v>
      </c>
      <c r="M36" s="32">
        <f>SUM(M24:M34)</f>
        <v>537.8214135599999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41274.06+-1063.6</f>
        <v>40210.46</v>
      </c>
      <c r="J40" s="20">
        <v>1</v>
      </c>
      <c r="K40" s="49" t="s">
        <v>137</v>
      </c>
      <c r="L40" s="50" t="s">
        <v>138</v>
      </c>
      <c r="M40" s="50">
        <v>230</v>
      </c>
    </row>
    <row r="41" spans="1:13" ht="12.75">
      <c r="A41" t="s">
        <v>7</v>
      </c>
      <c r="F41" s="11">
        <v>39648.21</v>
      </c>
      <c r="J41" s="20">
        <v>2</v>
      </c>
      <c r="K41" s="49" t="s">
        <v>140</v>
      </c>
      <c r="L41" s="50" t="s">
        <v>141</v>
      </c>
      <c r="M41" s="64">
        <f>4*13</f>
        <v>52</v>
      </c>
    </row>
    <row r="42" spans="2:13" ht="12.75">
      <c r="B42" t="s">
        <v>8</v>
      </c>
      <c r="F42" s="9">
        <f>F41/F40</f>
        <v>0.9860173198714961</v>
      </c>
      <c r="J42" s="20">
        <v>3</v>
      </c>
      <c r="K42" s="49"/>
      <c r="L42" s="50"/>
      <c r="M42" s="50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40698.21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(2400)*1.202</f>
        <v>2884.7999999999997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7"/>
      <c r="C51" s="57"/>
      <c r="D51" s="57"/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8666.42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D54*E33</f>
        <v>5243.5199999999995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0.4</v>
      </c>
      <c r="E55" t="s">
        <v>14</v>
      </c>
      <c r="F55" s="11">
        <f>B55*D55</f>
        <v>94.52000000000001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5338.04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6">
        <v>167335</v>
      </c>
      <c r="D58">
        <v>228935.4</v>
      </c>
      <c r="E58">
        <v>2731</v>
      </c>
      <c r="F58" s="34">
        <f>C58/D58*E58</f>
        <v>1996.160860225199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1916.5709700000002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537.8214135599999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v>0</v>
      </c>
      <c r="G61" s="56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282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5">
        <v>0.37</v>
      </c>
      <c r="E65" t="s">
        <v>14</v>
      </c>
      <c r="F65" s="5">
        <f>B65*D65</f>
        <v>1010.47</v>
      </c>
      <c r="J65" s="20">
        <v>26</v>
      </c>
      <c r="K65" s="20"/>
      <c r="L65" s="25"/>
      <c r="M65" s="25"/>
    </row>
    <row r="66" spans="1:13" ht="12.75">
      <c r="A66" s="56" t="s">
        <v>75</v>
      </c>
      <c r="B66" s="56"/>
      <c r="C66" s="56"/>
      <c r="D66" s="56"/>
      <c r="E66" s="56"/>
      <c r="F66" s="63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282</v>
      </c>
    </row>
    <row r="68" spans="1:6" ht="12.75">
      <c r="A68" s="4" t="s">
        <v>25</v>
      </c>
      <c r="B68" s="4"/>
      <c r="C68" s="10"/>
      <c r="F68" s="30">
        <f>SUM(F58:F67)</f>
        <v>5743.023243785199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</v>
      </c>
      <c r="E70" t="s">
        <v>14</v>
      </c>
      <c r="F70" s="11">
        <f>B70*D70</f>
        <v>546.2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0.97</v>
      </c>
      <c r="E73" t="s">
        <v>14</v>
      </c>
      <c r="F73" s="5">
        <f>B73*D73</f>
        <v>2649.0699999999997</v>
      </c>
    </row>
    <row r="74" spans="1:6" ht="12.75">
      <c r="A74" s="4" t="s">
        <v>29</v>
      </c>
      <c r="B74" s="1"/>
      <c r="F74" s="30">
        <f>F70+F73</f>
        <v>3195.2699999999995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2.1</v>
      </c>
      <c r="E77" t="s">
        <v>14</v>
      </c>
      <c r="F77" s="5">
        <f>B77*D77</f>
        <v>5735.1</v>
      </c>
    </row>
    <row r="78" spans="1:6" ht="12.75">
      <c r="A78" s="4" t="s">
        <v>31</v>
      </c>
      <c r="B78" s="1"/>
      <c r="F78" s="8">
        <f>SUM(F77)</f>
        <v>5735.1</v>
      </c>
    </row>
    <row r="79" spans="1:6" ht="12.75">
      <c r="A79" s="46" t="s">
        <v>78</v>
      </c>
      <c r="B79" s="47"/>
      <c r="C79" s="43"/>
      <c r="D79" s="44">
        <v>0</v>
      </c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28677.853243785197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1663.3154881395412</v>
      </c>
      <c r="I81" s="7"/>
    </row>
    <row r="82" spans="1:9" ht="12.75">
      <c r="A82" s="1"/>
      <c r="B82" s="47" t="s">
        <v>129</v>
      </c>
      <c r="C82" s="43"/>
      <c r="D82" s="44"/>
      <c r="E82" s="68"/>
      <c r="F82" s="67">
        <v>2091.57</v>
      </c>
      <c r="I82" s="7"/>
    </row>
    <row r="83" spans="1:9" ht="12.75">
      <c r="A83" s="1"/>
      <c r="B83" s="47" t="s">
        <v>130</v>
      </c>
      <c r="C83" s="43"/>
      <c r="D83" s="44"/>
      <c r="E83" s="68"/>
      <c r="F83" s="67">
        <v>435.16</v>
      </c>
      <c r="I83" s="7"/>
    </row>
    <row r="84" spans="1:9" ht="12.75">
      <c r="A84" s="1"/>
      <c r="B84" s="47" t="s">
        <v>131</v>
      </c>
      <c r="C84" s="43"/>
      <c r="D84" s="44"/>
      <c r="E84" s="68"/>
      <c r="F84" s="6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32867.89873192474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42948</v>
      </c>
      <c r="C87" s="39">
        <v>-323567</v>
      </c>
      <c r="D87" s="40">
        <f>F44</f>
        <v>40698.21</v>
      </c>
      <c r="E87" s="40">
        <f>F85</f>
        <v>32867.89873192474</v>
      </c>
      <c r="F87" s="42">
        <f>C87+D87-E87</f>
        <v>-315736.68873192475</v>
      </c>
    </row>
    <row r="90" spans="1:6" ht="13.5" thickBot="1">
      <c r="A90" t="s">
        <v>110</v>
      </c>
      <c r="C90" s="60">
        <v>42948</v>
      </c>
      <c r="D90" s="5" t="s">
        <v>111</v>
      </c>
      <c r="E90" s="60" t="s">
        <v>135</v>
      </c>
      <c r="F90" t="s">
        <v>112</v>
      </c>
    </row>
    <row r="91" spans="1:7" ht="13.5" thickBot="1">
      <c r="A91" t="s">
        <v>119</v>
      </c>
      <c r="F91" s="61">
        <f>E87</f>
        <v>32867.89873192474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2017-08-21T12:37:42Z</cp:lastPrinted>
  <dcterms:created xsi:type="dcterms:W3CDTF">2008-08-18T07:30:19Z</dcterms:created>
  <dcterms:modified xsi:type="dcterms:W3CDTF">2017-11-10T12:43:34Z</dcterms:modified>
  <cp:category/>
  <cp:version/>
  <cp:contentType/>
  <cp:contentStatus/>
</cp:coreProperties>
</file>