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<sst xmlns="http://schemas.openxmlformats.org/spreadsheetml/2006/main" count="189" uniqueCount="158">
  <si>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</si>
  <si>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</si>
  <si>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</si>
  <si>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</si>
  <si>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</si>
  <si>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</si>
  <si>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</si>
  <si>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</si>
  <si>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</si>
  <si>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</si>
  <si>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</si>
  <si>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</si>
  <si>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</si>
  <si>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</si>
  <si>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</si>
  <si>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</si>
  <si>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</si>
  <si>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</si>
  <si>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</si>
  <si>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</si>
  <si>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</si>
  <si>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</si>
  <si>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</si>
  <si>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</si>
  <si>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</si>
  <si>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</si>
  <si>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</si>
  <si>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</si>
  <si>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</si>
  <si>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</si>
  <si>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</si>
  <si>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</si>
  <si>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</si>
  <si>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</si>
  <si>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</si>
  <si>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</si>
  <si>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</si>
  <si>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</si>
  <si>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</si>
  <si>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</si>
  <si>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</si>
  <si>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</si>
  <si>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</si>
  <si>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</si>
  <si>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</si>
  <si>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</si>
  <si>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</si>
  <si>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</si>
  <si>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</si>
  <si>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</si>
  <si>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</si>
  <si>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</si>
  <si>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</si>
  <si>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</si>
  <si>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</si>
  <si>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</si>
  <si>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</si>
  <si>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</si>
  <si>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</si>
  <si>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</si>
  <si>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</si>
  <si>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</si>
  <si>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</si>
  <si>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</si>
  <si>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</si>
  <si>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</si>
  <si>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</si>
  <si>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</si>
  <si>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</si>
  <si>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</si>
  <si>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</si>
  <si>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</si>
  <si>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</si>
  <si>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</si>
  <si>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</si>
  <si>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</si>
  <si>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</si>
  <si>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</si>
  <si>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</si>
  <si>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</si>
  <si>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</si>
  <si>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</si>
  <si>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</si>
  <si>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</si>
  <si>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</si>
  <si>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</si>
  <si>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</si>
  <si>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</si>
  <si>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</si>
  <si>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</si>
  <si>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</si>
  <si>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</si>
  <si>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</si>
  <si>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</si>
  <si>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</si>
  <si>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</si>
  <si>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</si>
  <si>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</si>
  <si>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</si>
  <si>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</si>
  <si>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</si>
  <si>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</si>
  <si>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</si>
  <si>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</si>
  <si>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</si>
  <si>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</si>
  <si>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</si>
  <si>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</si>
  <si>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</si>
  <si>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</si>
  <si>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</si>
  <si>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</si>
  <si>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</si>
  <si>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</si>
  <si>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</si>
  <si>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</si>
  <si>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</si>
  <si>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</si>
  <si>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</si>
  <si>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</si>
  <si>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</si>
  <si>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</si>
  <si>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</si>
  <si>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</si>
  <si>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</si>
  <si>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</si>
  <si>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</si>
  <si>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</si>
  <si>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</si>
  <si>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</si>
  <si>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</si>
  <si>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</si>
  <si>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июля</t>
  </si>
  <si>
    <t>ост.на 01.08</t>
  </si>
  <si>
    <t>за   июль 2017 г.</t>
  </si>
  <si>
    <t xml:space="preserve">смена труб д 32 на п.пр. (4мп) </t>
  </si>
  <si>
    <t xml:space="preserve">смена сгона д 20 (1шт) </t>
  </si>
  <si>
    <t>труба д 32 п.пр.</t>
  </si>
  <si>
    <t>4мп</t>
  </si>
  <si>
    <t>муфта 32</t>
  </si>
  <si>
    <t>1шт</t>
  </si>
  <si>
    <t>муфта нер. 32</t>
  </si>
  <si>
    <t>сгон 20</t>
  </si>
  <si>
    <t>муфта 20</t>
  </si>
  <si>
    <t>к/гайка 20</t>
  </si>
  <si>
    <t xml:space="preserve">смена труб д 25 на п.пр. (8мп) </t>
  </si>
  <si>
    <t>труба д 25</t>
  </si>
  <si>
    <t>8мп</t>
  </si>
  <si>
    <t>муфта 25</t>
  </si>
  <si>
    <t>4шт</t>
  </si>
  <si>
    <t>тройник 25</t>
  </si>
  <si>
    <t>уголок 25</t>
  </si>
  <si>
    <t>8шт</t>
  </si>
  <si>
    <t>замок</t>
  </si>
  <si>
    <t>смена замка (3шт) чердак</t>
  </si>
  <si>
    <t>3шт</t>
  </si>
  <si>
    <t>смена ламп (1шт) п-д 2</t>
  </si>
  <si>
    <t>лампа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</si>
</sst>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8" sqref="M48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K2" s="5" t="s">
        <v>134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3.95</v>
      </c>
      <c r="M6" s="49">
        <f>L6*114.3*1.202</f>
        <v>542.68497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9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126.397512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8</v>
      </c>
      <c r="M17" s="49">
        <f t="shared" si="0"/>
        <v>1099.1088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197.83958399999997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14.81</v>
      </c>
      <c r="M20" s="34">
        <f>SUM(M6:M19)</f>
        <v>2034.7251660000002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9">
        <f>0.04*156.46</f>
        <v>6.258400000000001</v>
      </c>
      <c r="M24" s="33">
        <f aca="true" t="shared" si="1" ref="M24:M31">L24*114.3*1.202*1.15</f>
        <v>988.807736376</v>
      </c>
    </row>
    <row r="25" spans="1:13" ht="12.75">
      <c r="A25" t="s">
        <v>106</v>
      </c>
      <c r="J25" s="20">
        <v>2</v>
      </c>
      <c r="K25" s="20" t="s">
        <v>136</v>
      </c>
      <c r="L25" s="49">
        <v>0.287</v>
      </c>
      <c r="M25" s="33">
        <f t="shared" si="1"/>
        <v>45.34510742999999</v>
      </c>
    </row>
    <row r="26" spans="1:13" ht="12.75">
      <c r="A26" t="s">
        <v>107</v>
      </c>
      <c r="J26" s="20">
        <v>3</v>
      </c>
      <c r="K26" s="20" t="s">
        <v>145</v>
      </c>
      <c r="L26" s="25">
        <f>0.08*184.3</f>
        <v>14.744000000000002</v>
      </c>
      <c r="M26" s="33">
        <f t="shared" si="1"/>
        <v>2329.50614616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20">
        <v>4</v>
      </c>
      <c r="K27" s="52" t="s">
        <v>154</v>
      </c>
      <c r="L27" s="53">
        <f>3*1.07</f>
        <v>3.21</v>
      </c>
      <c r="M27" s="33">
        <f t="shared" si="1"/>
        <v>507.1700168999999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156</v>
      </c>
      <c r="L28" s="25">
        <v>0.071</v>
      </c>
      <c r="M28" s="33">
        <f t="shared" si="1"/>
        <v>11.217779189999998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30" t="s">
        <v>57</v>
      </c>
      <c r="L32" s="28">
        <f>SUM(L24:L31)</f>
        <v>24.570400000000003</v>
      </c>
      <c r="M32" s="34">
        <f>SUM(M24:M31)</f>
        <v>3882.0467860559997</v>
      </c>
    </row>
    <row r="33" spans="1:11" ht="12.75">
      <c r="A33" t="s">
        <v>1</v>
      </c>
      <c r="E33">
        <v>3307.8</v>
      </c>
      <c r="F33" t="s">
        <v>65</v>
      </c>
      <c r="K33" s="1" t="s">
        <v>61</v>
      </c>
    </row>
    <row r="34" spans="1:13" ht="12.75">
      <c r="A34" t="s">
        <v>2</v>
      </c>
      <c r="E34">
        <v>230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332.1</v>
      </c>
      <c r="F36" t="s">
        <v>65</v>
      </c>
      <c r="J36" s="20">
        <v>1</v>
      </c>
      <c r="K36" s="20" t="s">
        <v>137</v>
      </c>
      <c r="L36" s="25" t="s">
        <v>138</v>
      </c>
      <c r="M36" s="25">
        <f>4*134.87</f>
        <v>539.48</v>
      </c>
    </row>
    <row r="37" spans="10:13" ht="12.75">
      <c r="J37" s="20">
        <v>2</v>
      </c>
      <c r="K37" s="20" t="s">
        <v>139</v>
      </c>
      <c r="L37" s="25" t="s">
        <v>140</v>
      </c>
      <c r="M37" s="25">
        <v>292</v>
      </c>
    </row>
    <row r="38" spans="2:13" ht="12.75">
      <c r="B38" s="1" t="s">
        <v>5</v>
      </c>
      <c r="C38" s="1"/>
      <c r="J38" s="20">
        <v>3</v>
      </c>
      <c r="K38" s="20" t="s">
        <v>141</v>
      </c>
      <c r="L38" s="25" t="s">
        <v>140</v>
      </c>
      <c r="M38" s="25">
        <v>160</v>
      </c>
    </row>
    <row r="39" spans="10:13" ht="12.75">
      <c r="J39" s="20">
        <v>4</v>
      </c>
      <c r="K39" s="20" t="s">
        <v>142</v>
      </c>
      <c r="L39" s="25" t="s">
        <v>140</v>
      </c>
      <c r="M39" s="25">
        <v>32</v>
      </c>
    </row>
    <row r="40" spans="1:13" ht="12.75">
      <c r="A40" s="2" t="s">
        <v>6</v>
      </c>
      <c r="F40" s="11">
        <f>48490.56-13.41</f>
        <v>48477.149999999994</v>
      </c>
      <c r="J40" s="20">
        <v>5</v>
      </c>
      <c r="K40" s="20" t="s">
        <v>143</v>
      </c>
      <c r="L40" s="25" t="s">
        <v>140</v>
      </c>
      <c r="M40" s="25">
        <v>26</v>
      </c>
    </row>
    <row r="41" spans="1:13" ht="12.75">
      <c r="A41" t="s">
        <v>7</v>
      </c>
      <c r="F41" s="61">
        <f>43322.96</f>
        <v>43322.96</v>
      </c>
      <c r="J41" s="20">
        <v>6</v>
      </c>
      <c r="K41" s="20" t="s">
        <v>144</v>
      </c>
      <c r="L41" s="25" t="s">
        <v>140</v>
      </c>
      <c r="M41" s="25">
        <v>15</v>
      </c>
    </row>
    <row r="42" spans="2:13" ht="12.75">
      <c r="B42" t="s">
        <v>8</v>
      </c>
      <c r="F42" s="9">
        <f>F41/F40</f>
        <v>0.8936779493018877</v>
      </c>
      <c r="J42" s="20">
        <v>7</v>
      </c>
      <c r="K42" s="20" t="s">
        <v>146</v>
      </c>
      <c r="L42" s="25" t="s">
        <v>147</v>
      </c>
      <c r="M42" s="25">
        <f>8*97</f>
        <v>776</v>
      </c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8</v>
      </c>
      <c r="K43" s="20" t="s">
        <v>148</v>
      </c>
      <c r="L43" s="25" t="s">
        <v>149</v>
      </c>
      <c r="M43" s="49">
        <f>4*80</f>
        <v>320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44372.96</v>
      </c>
      <c r="J44" s="20">
        <v>9</v>
      </c>
      <c r="K44" s="20" t="s">
        <v>150</v>
      </c>
      <c r="L44" s="25" t="s">
        <v>140</v>
      </c>
      <c r="M44" s="25">
        <v>10</v>
      </c>
    </row>
    <row r="45" spans="10:13" ht="12.75">
      <c r="J45" s="20">
        <v>10</v>
      </c>
      <c r="K45" s="20" t="s">
        <v>143</v>
      </c>
      <c r="L45" s="25" t="s">
        <v>140</v>
      </c>
      <c r="M45" s="25">
        <v>47.97</v>
      </c>
    </row>
    <row r="46" spans="2:13" ht="12.75">
      <c r="B46" s="1" t="s">
        <v>10</v>
      </c>
      <c r="C46" s="1"/>
      <c r="J46" s="20">
        <v>11</v>
      </c>
      <c r="K46" s="20" t="s">
        <v>151</v>
      </c>
      <c r="L46" s="25" t="s">
        <v>152</v>
      </c>
      <c r="M46" s="25">
        <f>8*26</f>
        <v>208</v>
      </c>
    </row>
    <row r="47" spans="10:13" ht="12.75">
      <c r="J47" s="20">
        <v>12</v>
      </c>
      <c r="K47" s="20" t="s">
        <v>153</v>
      </c>
      <c r="L47" s="25" t="s">
        <v>155</v>
      </c>
      <c r="M47" s="25">
        <f>3*236.53</f>
        <v>709.59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13</v>
      </c>
      <c r="K48" s="20" t="s">
        <v>157</v>
      </c>
      <c r="L48" s="25" t="s">
        <v>140</v>
      </c>
      <c r="M48" s="25">
        <v>13</v>
      </c>
    </row>
    <row r="49" spans="1:13" ht="12.75">
      <c r="A49" t="s">
        <v>12</v>
      </c>
      <c r="F49" s="11">
        <f>(2800+1392.33)*1.202</f>
        <v>5039.18066</v>
      </c>
      <c r="J49" s="20">
        <v>14</v>
      </c>
      <c r="K49" s="20"/>
      <c r="L49" s="25"/>
      <c r="M49" s="25"/>
    </row>
    <row r="50" spans="1:13" ht="12.75">
      <c r="A50" s="6" t="s">
        <v>15</v>
      </c>
      <c r="F50" s="5">
        <f>(2000+266.66)*1.202</f>
        <v>2724.5253199999997</v>
      </c>
      <c r="J50" s="20">
        <v>15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16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7763.70598</v>
      </c>
      <c r="J52" s="20">
        <v>17</v>
      </c>
      <c r="K52" s="20"/>
      <c r="L52" s="25"/>
      <c r="M52" s="25"/>
    </row>
    <row r="53" spans="1:13" ht="12.75">
      <c r="A53" s="4" t="s">
        <v>16</v>
      </c>
      <c r="J53" s="20">
        <v>18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6350.976000000001</v>
      </c>
      <c r="J54" s="20">
        <v>19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20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6350.976000000001</v>
      </c>
      <c r="J56" s="20"/>
      <c r="K56" s="20"/>
      <c r="L56" s="31" t="s">
        <v>64</v>
      </c>
      <c r="M56" s="34">
        <f>SUM(M36:M55)</f>
        <v>3149.04</v>
      </c>
    </row>
    <row r="57" spans="1:2" ht="12.75">
      <c r="A57" s="4" t="s">
        <v>18</v>
      </c>
      <c r="B57" s="4"/>
    </row>
    <row r="58" spans="1:6" ht="12.75">
      <c r="A58" t="s">
        <v>19</v>
      </c>
      <c r="C58" s="54">
        <v>166649</v>
      </c>
      <c r="D58">
        <v>228935.4</v>
      </c>
      <c r="E58">
        <v>3307.8</v>
      </c>
      <c r="F58" s="35">
        <f>C58/D58*E58</f>
        <v>2407.8476382420545</v>
      </c>
    </row>
    <row r="59" spans="1:6" ht="12.75">
      <c r="A59" t="s">
        <v>20</v>
      </c>
      <c r="F59" s="35">
        <f>M20</f>
        <v>2034.7251660000002</v>
      </c>
    </row>
    <row r="60" spans="1:6" ht="12.75">
      <c r="A60" t="s">
        <v>21</v>
      </c>
      <c r="F60" s="11">
        <f>M32</f>
        <v>3882.0467860559997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M56</f>
        <v>3149.04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0.26</v>
      </c>
      <c r="E65" t="s">
        <v>14</v>
      </c>
      <c r="F65" s="11">
        <f>B65*D65</f>
        <v>860.028</v>
      </c>
    </row>
    <row r="66" spans="1:6" ht="12.75">
      <c r="A66" s="54" t="s">
        <v>75</v>
      </c>
      <c r="B66" s="54"/>
      <c r="C66" s="54"/>
      <c r="D66" s="58"/>
      <c r="E66" s="54"/>
      <c r="F66" s="58">
        <v>0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12333.687590298056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0.19</v>
      </c>
      <c r="E70" s="7" t="s">
        <v>14</v>
      </c>
      <c r="F70" s="11">
        <f>B70*D70</f>
        <v>628.4820000000001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0.93</v>
      </c>
      <c r="E73" t="s">
        <v>14</v>
      </c>
      <c r="F73" s="11">
        <f>B73*D73</f>
        <v>3076.2540000000004</v>
      </c>
    </row>
    <row r="74" spans="1:6" ht="12.75">
      <c r="A74" s="4" t="s">
        <v>29</v>
      </c>
      <c r="F74" s="32">
        <f>F70+F73</f>
        <v>3704.7360000000003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2.06</v>
      </c>
      <c r="E77" t="s">
        <v>14</v>
      </c>
      <c r="F77" s="11">
        <f>B77*D77</f>
        <v>6814.068</v>
      </c>
    </row>
    <row r="78" spans="1:6" ht="12.75">
      <c r="A78" s="4" t="s">
        <v>31</v>
      </c>
      <c r="F78" s="32">
        <f>SUM(F77)</f>
        <v>6814.068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36967.17357029806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2144.0960670772874</v>
      </c>
      <c r="I81" s="7"/>
    </row>
    <row r="82" spans="1:9" ht="12.75">
      <c r="A82" s="1"/>
      <c r="B82" s="36" t="s">
        <v>129</v>
      </c>
      <c r="C82" s="48"/>
      <c r="D82" s="1"/>
      <c r="E82" s="59"/>
      <c r="F82" s="60">
        <v>5045.56</v>
      </c>
      <c r="I82" s="7"/>
    </row>
    <row r="83" spans="1:9" ht="12.75">
      <c r="A83" s="1"/>
      <c r="B83" s="36" t="s">
        <v>130</v>
      </c>
      <c r="C83" s="48"/>
      <c r="D83" s="1"/>
      <c r="E83" s="59"/>
      <c r="F83" s="60">
        <v>330.57</v>
      </c>
      <c r="I83" s="7"/>
    </row>
    <row r="84" spans="1:9" ht="12.75">
      <c r="A84" s="1"/>
      <c r="B84" s="36" t="s">
        <v>131</v>
      </c>
      <c r="C84" s="48"/>
      <c r="D84" s="1"/>
      <c r="E84" s="59"/>
      <c r="F84" s="60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44487.39963737534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133</v>
      </c>
    </row>
    <row r="87" spans="1:6" ht="12.75">
      <c r="A87" s="13"/>
      <c r="B87" s="39">
        <v>42917</v>
      </c>
      <c r="C87" s="40">
        <v>290790</v>
      </c>
      <c r="D87" s="44">
        <f>F44</f>
        <v>44372.96</v>
      </c>
      <c r="E87" s="44">
        <f>F85</f>
        <v>44487.39963737534</v>
      </c>
      <c r="F87" s="42">
        <f>C87+D87-E87</f>
        <v>290675.5603626247</v>
      </c>
    </row>
    <row r="89" spans="1:6" ht="13.5" thickBot="1">
      <c r="A89" t="s">
        <v>111</v>
      </c>
      <c r="C89" s="56">
        <v>42917</v>
      </c>
      <c r="D89" s="8" t="s">
        <v>112</v>
      </c>
      <c r="E89" s="56">
        <v>42947</v>
      </c>
      <c r="F89" t="s">
        <v>113</v>
      </c>
    </row>
    <row r="90" spans="1:7" ht="13.5" thickBot="1">
      <c r="A90" t="s">
        <v>114</v>
      </c>
      <c r="F90" s="57">
        <f>E87</f>
        <v>44487.39963737534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2017-08-21T12:42:48Z</cp:lastPrinted>
  <dcterms:created xsi:type="dcterms:W3CDTF">2008-08-18T07:30:19Z</dcterms:created>
  <dcterms:modified xsi:type="dcterms:W3CDTF">2017-10-11T11:23:09Z</dcterms:modified>
  <cp:category/>
  <cp:version/>
  <cp:contentType/>
  <cp:contentStatus/>
</cp:coreProperties>
</file>