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<sst xmlns="http://schemas.openxmlformats.org/spreadsheetml/2006/main" count="206" uniqueCount="171">
  <si>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</si>
  <si>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</si>
  <si>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</si>
  <si>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</si>
  <si>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</si>
  <si>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</si>
  <si>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</si>
  <si>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</si>
  <si>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</si>
  <si>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</si>
  <si>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</si>
  <si>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</si>
  <si>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</si>
  <si>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</si>
  <si>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</si>
  <si>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</si>
  <si>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</si>
  <si>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</si>
  <si>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</si>
  <si>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</si>
  <si>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</si>
  <si>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</si>
  <si>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</si>
  <si>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</si>
  <si>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</si>
  <si>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</si>
  <si>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</si>
  <si>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</si>
  <si>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</si>
  <si>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</si>
  <si>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</si>
  <si>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</si>
  <si>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</si>
  <si>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</si>
  <si>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</si>
  <si>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</si>
  <si>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</si>
  <si>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</si>
  <si>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</si>
  <si>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</si>
  <si>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</si>
  <si>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</si>
  <si>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</si>
  <si>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</si>
  <si>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</si>
  <si>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</si>
  <si>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</si>
  <si>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</si>
  <si>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</si>
  <si>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</si>
  <si>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</si>
  <si>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</si>
  <si>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</si>
  <si>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</si>
  <si>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</si>
  <si>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</si>
  <si>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</si>
  <si>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</si>
  <si>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</si>
  <si>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</si>
  <si>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</si>
  <si>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</si>
  <si>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</si>
  <si>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</si>
  <si>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</si>
  <si>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</si>
  <si>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</si>
  <si>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</si>
  <si>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</si>
  <si>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</si>
  <si>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</si>
  <si>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</si>
  <si>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</si>
  <si>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</si>
  <si>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</si>
  <si>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</si>
  <si>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</si>
  <si>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</si>
  <si>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</si>
  <si>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</si>
  <si>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</si>
  <si>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</si>
  <si>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</si>
  <si>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Техлифт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</si>
  <si>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</si>
  <si>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</si>
  <si>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</si>
  <si>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</si>
  <si>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</si>
  <si>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</si>
  <si>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</si>
  <si>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</si>
  <si>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</si>
  <si>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</si>
  <si>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</si>
  <si>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</si>
  <si>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</si>
  <si>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</si>
  <si>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</si>
  <si>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</si>
  <si>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</si>
  <si>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</si>
  <si>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</si>
  <si>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</si>
  <si>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</si>
  <si>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</si>
  <si>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</si>
  <si>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</si>
  <si>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</si>
  <si>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</si>
  <si>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</si>
  <si>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</si>
  <si>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</si>
  <si>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</si>
  <si>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</si>
  <si>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</si>
  <si>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</si>
  <si>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</si>
  <si>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</si>
  <si>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</si>
  <si>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</si>
  <si>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</si>
  <si>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</si>
  <si>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</si>
  <si>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</si>
  <si>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</si>
  <si>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</si>
  <si>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</si>
  <si>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</si>
  <si>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</si>
  <si>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</si>
  <si>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Медиа-Маркет,ростелеком,комстар)</t>
  </si>
  <si>
    <t>директора: Падуна Э.В. Действующего на основании _Устава__________________</t>
  </si>
  <si>
    <t>января</t>
  </si>
  <si>
    <t>2017 г.</t>
  </si>
  <si>
    <t>за  январь 2017 г.</t>
  </si>
  <si>
    <t>ост.на 01.02</t>
  </si>
  <si>
    <t>очистка чердака от мусора</t>
  </si>
  <si>
    <t>мешки</t>
  </si>
  <si>
    <t>10шт</t>
  </si>
  <si>
    <t>остекление (1м2) чердак</t>
  </si>
  <si>
    <t>стекло</t>
  </si>
  <si>
    <t>1м2</t>
  </si>
  <si>
    <t>смена светильника (2шт) маш. отд.</t>
  </si>
  <si>
    <t>светильник</t>
  </si>
  <si>
    <t>2шт</t>
  </si>
  <si>
    <t>лампа</t>
  </si>
  <si>
    <t>4шт</t>
  </si>
  <si>
    <t>смена эл. провода (80мп) чердак</t>
  </si>
  <si>
    <t>смена патрона (11шт) чердак</t>
  </si>
  <si>
    <t>смена ламп (11шт) чердак</t>
  </si>
  <si>
    <t>смена выключателя (2шт) чердак</t>
  </si>
  <si>
    <t>смена розетки (2шт) чердак</t>
  </si>
  <si>
    <t>ремонт эл. Щита со сменой автомата (1шт)</t>
  </si>
  <si>
    <t>провод</t>
  </si>
  <si>
    <t>80мп</t>
  </si>
  <si>
    <t>гофра</t>
  </si>
  <si>
    <t>рапред. Коробка</t>
  </si>
  <si>
    <t>дюпель хомут</t>
  </si>
  <si>
    <t>1шт</t>
  </si>
  <si>
    <t>изолента</t>
  </si>
  <si>
    <t>патрон</t>
  </si>
  <si>
    <t>11шт</t>
  </si>
  <si>
    <t>выключатель</t>
  </si>
  <si>
    <t>розетка</t>
  </si>
  <si>
    <t>АВ 16</t>
  </si>
  <si>
    <t>щиток</t>
  </si>
  <si>
    <t>саморез</t>
  </si>
  <si>
    <t>20шт</t>
  </si>
  <si>
    <t xml:space="preserve">смена ламп (19шт) </t>
  </si>
  <si>
    <t>19шт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</si>
</sst>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28">
      <selection activeCell="M65" sqref="M65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</v>
      </c>
      <c r="K1" t="s">
        <v>68</v>
      </c>
    </row>
    <row r="2" spans="1:11" ht="12.75">
      <c r="A2" t="s">
        <v>90</v>
      </c>
      <c r="K2" s="5" t="s">
        <v>135</v>
      </c>
    </row>
    <row r="3" spans="1:13" ht="12.75">
      <c r="A3" t="s">
        <v>91</v>
      </c>
      <c r="J3" s="14" t="s">
        <v>29</v>
      </c>
      <c r="K3" s="54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133</v>
      </c>
      <c r="G4" s="8" t="s">
        <v>134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92</v>
      </c>
      <c r="J5" s="15"/>
      <c r="K5" s="15"/>
      <c r="L5" s="21" t="s">
        <v>34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L7*114.3*1.202</f>
        <v>0</v>
      </c>
    </row>
    <row r="8" spans="1:13" ht="12.75">
      <c r="A8" t="s">
        <v>95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96</v>
      </c>
      <c r="J9" s="16"/>
      <c r="K9" s="16" t="s">
        <v>39</v>
      </c>
      <c r="L9" s="23">
        <v>2.47</v>
      </c>
      <c r="M9" s="46">
        <f t="shared" si="0"/>
        <v>339.349842</v>
      </c>
    </row>
    <row r="10" spans="5:13" ht="12.75">
      <c r="E10" t="s">
        <v>97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42</v>
      </c>
      <c r="L11" s="23">
        <v>4.94</v>
      </c>
      <c r="M11" s="46">
        <f t="shared" si="0"/>
        <v>678.699684</v>
      </c>
    </row>
    <row r="12" spans="5:13" ht="12.75">
      <c r="E12" t="s">
        <v>99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100</v>
      </c>
      <c r="J13" s="16"/>
      <c r="K13" s="18" t="s">
        <v>84</v>
      </c>
      <c r="L13" s="23">
        <v>2.48</v>
      </c>
      <c r="M13" s="46">
        <f t="shared" si="0"/>
        <v>340.723728</v>
      </c>
    </row>
    <row r="14" spans="1:13" ht="12.75">
      <c r="A14" t="s">
        <v>101</v>
      </c>
      <c r="J14" s="20">
        <v>5</v>
      </c>
      <c r="K14" s="19" t="s">
        <v>43</v>
      </c>
      <c r="L14" s="25">
        <v>0</v>
      </c>
      <c r="M14" s="46">
        <f t="shared" si="0"/>
        <v>0</v>
      </c>
    </row>
    <row r="15" spans="5:13" ht="12.75">
      <c r="E15" t="s">
        <v>102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103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104</v>
      </c>
      <c r="J17" s="15" t="s">
        <v>47</v>
      </c>
      <c r="K17" s="26" t="s">
        <v>86</v>
      </c>
      <c r="L17" s="21">
        <v>0</v>
      </c>
      <c r="M17" s="46">
        <f t="shared" si="0"/>
        <v>0</v>
      </c>
    </row>
    <row r="18" spans="1:13" ht="12.75">
      <c r="A18" t="s">
        <v>105</v>
      </c>
      <c r="J18" s="15" t="s">
        <v>49</v>
      </c>
      <c r="K18" s="26" t="s">
        <v>48</v>
      </c>
      <c r="L18" s="21">
        <v>1.62</v>
      </c>
      <c r="M18" s="46">
        <f t="shared" si="0"/>
        <v>222.56953199999998</v>
      </c>
    </row>
    <row r="19" spans="1:13" ht="12.75">
      <c r="A19" t="s">
        <v>106</v>
      </c>
      <c r="J19" s="16" t="s">
        <v>85</v>
      </c>
      <c r="K19" s="18" t="s">
        <v>50</v>
      </c>
      <c r="L19" s="23">
        <v>0.5</v>
      </c>
      <c r="M19" s="46">
        <f t="shared" si="0"/>
        <v>68.6943</v>
      </c>
    </row>
    <row r="20" spans="1:13" ht="12.75">
      <c r="A20" t="s">
        <v>132</v>
      </c>
      <c r="J20" s="20"/>
      <c r="K20" s="27" t="s">
        <v>51</v>
      </c>
      <c r="L20" s="28">
        <f>SUM(L6:L19)</f>
        <v>12.010000000000002</v>
      </c>
      <c r="M20" s="33">
        <f>SUM(M6:M19)</f>
        <v>1650.0370859999998</v>
      </c>
    </row>
    <row r="21" spans="1:11" ht="12.75">
      <c r="A21" t="s">
        <v>107</v>
      </c>
      <c r="K21" s="1" t="s">
        <v>52</v>
      </c>
    </row>
    <row r="22" spans="1:13" ht="12.75">
      <c r="A22" t="s">
        <v>108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109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110</v>
      </c>
      <c r="J24" s="20">
        <v>1</v>
      </c>
      <c r="K24" s="20" t="s">
        <v>137</v>
      </c>
      <c r="L24" s="25">
        <v>2.5</v>
      </c>
      <c r="M24" s="32">
        <f>L24*114.3*1.202*1.15</f>
        <v>394.99222499999996</v>
      </c>
    </row>
    <row r="25" spans="1:13" ht="12.75">
      <c r="A25" t="s">
        <v>111</v>
      </c>
      <c r="J25" s="20">
        <v>2</v>
      </c>
      <c r="K25" s="20" t="s">
        <v>140</v>
      </c>
      <c r="L25" s="25">
        <f>0.01*310.9</f>
        <v>3.109</v>
      </c>
      <c r="M25" s="32">
        <f aca="true" t="shared" si="1" ref="M25:M42">L25*114.3*1.202*1.15</f>
        <v>491.21233100999996</v>
      </c>
    </row>
    <row r="26" spans="1:13" ht="12.75">
      <c r="A26" t="s">
        <v>112</v>
      </c>
      <c r="J26" s="20">
        <v>3</v>
      </c>
      <c r="K26" s="20" t="s">
        <v>143</v>
      </c>
      <c r="L26" s="46">
        <v>1.78</v>
      </c>
      <c r="M26" s="32">
        <f t="shared" si="1"/>
        <v>281.2344642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148</v>
      </c>
      <c r="L27" s="25">
        <f>0.8*19</f>
        <v>15.200000000000001</v>
      </c>
      <c r="M27" s="32">
        <f t="shared" si="1"/>
        <v>2401.5527279999997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149</v>
      </c>
      <c r="L28" s="25">
        <f>0.11*39.6</f>
        <v>4.356</v>
      </c>
      <c r="M28" s="32">
        <f t="shared" si="1"/>
        <v>688.2344528399998</v>
      </c>
    </row>
    <row r="29" spans="10:13" ht="12.75">
      <c r="J29" s="20">
        <v>6</v>
      </c>
      <c r="K29" s="20" t="s">
        <v>150</v>
      </c>
      <c r="L29" s="25">
        <f>0.11*7.1</f>
        <v>0.7809999999999999</v>
      </c>
      <c r="M29" s="32">
        <f t="shared" si="1"/>
        <v>123.39557108999996</v>
      </c>
    </row>
    <row r="30" spans="2:13" ht="12.75">
      <c r="B30" t="s">
        <v>0</v>
      </c>
      <c r="J30" s="20">
        <v>7</v>
      </c>
      <c r="K30" s="20" t="s">
        <v>151</v>
      </c>
      <c r="L30" s="25">
        <f>0.02*24.1</f>
        <v>0.48200000000000004</v>
      </c>
      <c r="M30" s="32">
        <f t="shared" si="1"/>
        <v>76.15450098</v>
      </c>
    </row>
    <row r="31" spans="10:13" ht="12.75">
      <c r="J31" s="20">
        <v>8</v>
      </c>
      <c r="K31" s="20" t="s">
        <v>152</v>
      </c>
      <c r="L31" s="25">
        <f>0.02*24.1</f>
        <v>0.48200000000000004</v>
      </c>
      <c r="M31" s="32">
        <f t="shared" si="1"/>
        <v>76.15450098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 t="s">
        <v>153</v>
      </c>
      <c r="L32" s="25">
        <v>4.83</v>
      </c>
      <c r="M32" s="32">
        <f t="shared" si="1"/>
        <v>763.1249786999998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 t="s">
        <v>169</v>
      </c>
      <c r="L33" s="25">
        <f>0.19*7.1</f>
        <v>1.349</v>
      </c>
      <c r="M33" s="32">
        <f t="shared" si="1"/>
        <v>213.13780460999996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81024.09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52674.5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0.650109121867336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131</v>
      </c>
      <c r="B42" s="7"/>
      <c r="C42" s="7"/>
      <c r="D42" s="7"/>
      <c r="E42" s="7"/>
      <c r="F42" s="5">
        <f>250+200+400+250</f>
        <v>1100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53774.5</v>
      </c>
      <c r="J43" s="20"/>
      <c r="K43" s="29" t="s">
        <v>51</v>
      </c>
      <c r="L43" s="28">
        <f>SUM(L24:L42)</f>
        <v>34.86899999999999</v>
      </c>
      <c r="M43" s="33">
        <f>SUM(M24:M42)</f>
        <v>5509.193557409999</v>
      </c>
    </row>
    <row r="44" ht="12.75">
      <c r="K44" s="1" t="s">
        <v>55</v>
      </c>
    </row>
    <row r="45" spans="2:13" ht="12.75">
      <c r="B45" s="1" t="s">
        <v>10</v>
      </c>
      <c r="C45" s="1"/>
      <c r="J45" s="22" t="s">
        <v>29</v>
      </c>
      <c r="K45" s="22"/>
      <c r="L45" s="22" t="s">
        <v>56</v>
      </c>
      <c r="M45" s="22" t="s">
        <v>35</v>
      </c>
    </row>
    <row r="46" spans="10:13" ht="12.75">
      <c r="J46" s="23" t="s">
        <v>30</v>
      </c>
      <c r="K46" s="23" t="s">
        <v>31</v>
      </c>
      <c r="L46" s="23"/>
      <c r="M46" s="23" t="s">
        <v>57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</v>
      </c>
      <c r="K47" s="20" t="s">
        <v>138</v>
      </c>
      <c r="L47" s="25" t="s">
        <v>139</v>
      </c>
      <c r="M47" s="25">
        <f>10*15.4</f>
        <v>154</v>
      </c>
    </row>
    <row r="48" spans="1:13" ht="12.75">
      <c r="A48" t="s">
        <v>12</v>
      </c>
      <c r="F48" s="11">
        <v>2590.31</v>
      </c>
      <c r="J48" s="20">
        <v>2</v>
      </c>
      <c r="K48" s="20" t="s">
        <v>141</v>
      </c>
      <c r="L48" s="25" t="s">
        <v>142</v>
      </c>
      <c r="M48" s="25">
        <f>1*139.34</f>
        <v>139.34</v>
      </c>
    </row>
    <row r="49" spans="1:13" ht="12.75">
      <c r="A49" s="6" t="s">
        <v>15</v>
      </c>
      <c r="F49" s="11">
        <f>(2800+266.66+600)*1.202</f>
        <v>4407.32532</v>
      </c>
      <c r="J49" s="20">
        <v>3</v>
      </c>
      <c r="K49" s="20" t="s">
        <v>144</v>
      </c>
      <c r="L49" s="25" t="s">
        <v>145</v>
      </c>
      <c r="M49" s="25">
        <v>596.14</v>
      </c>
    </row>
    <row r="50" spans="1:13" ht="12.75">
      <c r="A50" s="6" t="s">
        <v>87</v>
      </c>
      <c r="E50" s="5">
        <v>0</v>
      </c>
      <c r="F50" s="11">
        <f>E50*E32</f>
        <v>0</v>
      </c>
      <c r="J50" s="20">
        <v>4</v>
      </c>
      <c r="K50" s="20" t="s">
        <v>146</v>
      </c>
      <c r="L50" s="25" t="s">
        <v>147</v>
      </c>
      <c r="M50" s="25">
        <v>134.68</v>
      </c>
    </row>
    <row r="51" spans="1:13" ht="12.75">
      <c r="A51" s="4" t="s">
        <v>27</v>
      </c>
      <c r="F51" s="31">
        <f>F48+F49+F50</f>
        <v>6997.635319999999</v>
      </c>
      <c r="J51" s="20">
        <v>5</v>
      </c>
      <c r="K51" s="20" t="s">
        <v>154</v>
      </c>
      <c r="L51" s="25" t="s">
        <v>155</v>
      </c>
      <c r="M51" s="25">
        <f>80*7</f>
        <v>560</v>
      </c>
    </row>
    <row r="52" spans="1:13" ht="12.75">
      <c r="A52" s="4" t="s">
        <v>16</v>
      </c>
      <c r="J52" s="20">
        <v>6</v>
      </c>
      <c r="K52" s="20" t="s">
        <v>156</v>
      </c>
      <c r="L52" s="25" t="s">
        <v>155</v>
      </c>
      <c r="M52" s="25">
        <f>80*6</f>
        <v>480</v>
      </c>
    </row>
    <row r="53" spans="1:13" ht="12.75">
      <c r="A53" t="s">
        <v>77</v>
      </c>
      <c r="D53" s="5">
        <v>1.98</v>
      </c>
      <c r="E53" t="s">
        <v>14</v>
      </c>
      <c r="F53" s="11">
        <f>E32*D53</f>
        <v>8524.494</v>
      </c>
      <c r="J53" s="20">
        <v>7</v>
      </c>
      <c r="K53" s="20" t="s">
        <v>157</v>
      </c>
      <c r="L53" s="25" t="s">
        <v>145</v>
      </c>
      <c r="M53" s="25">
        <f>2*30.35</f>
        <v>60.7</v>
      </c>
    </row>
    <row r="54" spans="1:13" ht="12.75">
      <c r="A54" t="s">
        <v>82</v>
      </c>
      <c r="B54">
        <v>617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8</v>
      </c>
      <c r="K54" s="20" t="s">
        <v>158</v>
      </c>
      <c r="L54" s="25" t="s">
        <v>159</v>
      </c>
      <c r="M54" s="25">
        <v>206.2</v>
      </c>
    </row>
    <row r="55" spans="1:13" ht="12.75">
      <c r="A55" s="4" t="s">
        <v>17</v>
      </c>
      <c r="B55" s="10"/>
      <c r="C55" s="10"/>
      <c r="F55" s="31">
        <f>SUM(F53:F54)</f>
        <v>8524.494</v>
      </c>
      <c r="J55" s="20">
        <v>9</v>
      </c>
      <c r="K55" s="20" t="s">
        <v>160</v>
      </c>
      <c r="L55" s="25" t="s">
        <v>145</v>
      </c>
      <c r="M55" s="25">
        <f>2*76.7</f>
        <v>153.4</v>
      </c>
    </row>
    <row r="56" spans="1:13" ht="12.75">
      <c r="A56" s="4" t="s">
        <v>60</v>
      </c>
      <c r="B56" s="10"/>
      <c r="C56" s="10"/>
      <c r="F56" s="1"/>
      <c r="J56" s="20">
        <v>10</v>
      </c>
      <c r="K56" s="20" t="s">
        <v>161</v>
      </c>
      <c r="L56" s="25" t="s">
        <v>162</v>
      </c>
      <c r="M56" s="25">
        <f>11*17.7</f>
        <v>194.7</v>
      </c>
    </row>
    <row r="57" spans="1:13" ht="12.75">
      <c r="A57" s="49" t="s">
        <v>69</v>
      </c>
      <c r="B57" s="49">
        <v>2</v>
      </c>
      <c r="C57" s="49"/>
      <c r="D57" s="50">
        <v>6305</v>
      </c>
      <c r="E57" s="44"/>
      <c r="F57" s="45">
        <f>B57*D57</f>
        <v>12610</v>
      </c>
      <c r="J57" s="20">
        <v>11</v>
      </c>
      <c r="K57" s="20" t="s">
        <v>146</v>
      </c>
      <c r="L57" s="25" t="s">
        <v>162</v>
      </c>
      <c r="M57" s="25">
        <f>11*13.3</f>
        <v>146.3</v>
      </c>
    </row>
    <row r="58" spans="1:13" ht="12.75">
      <c r="A58" s="55" t="s">
        <v>83</v>
      </c>
      <c r="B58" s="55"/>
      <c r="C58" s="55"/>
      <c r="D58" s="56"/>
      <c r="E58" s="57"/>
      <c r="F58" s="58">
        <v>0</v>
      </c>
      <c r="J58" s="20">
        <v>12</v>
      </c>
      <c r="K58" s="20" t="s">
        <v>163</v>
      </c>
      <c r="L58" s="25" t="s">
        <v>145</v>
      </c>
      <c r="M58" s="25">
        <f>2*76.25</f>
        <v>152.5</v>
      </c>
    </row>
    <row r="59" spans="1:13" ht="12.75">
      <c r="A59" s="4" t="s">
        <v>67</v>
      </c>
      <c r="F59" s="8">
        <f>F57+F58</f>
        <v>12610</v>
      </c>
      <c r="J59" s="20">
        <v>13</v>
      </c>
      <c r="K59" s="20" t="s">
        <v>164</v>
      </c>
      <c r="L59" s="25" t="s">
        <v>145</v>
      </c>
      <c r="M59" s="25">
        <f>2*93.7</f>
        <v>187.4</v>
      </c>
    </row>
    <row r="60" spans="1:13" ht="12.75">
      <c r="A60" s="4" t="s">
        <v>61</v>
      </c>
      <c r="B60" s="4"/>
      <c r="J60" s="20">
        <v>14</v>
      </c>
      <c r="K60" s="20" t="s">
        <v>165</v>
      </c>
      <c r="L60" s="25" t="s">
        <v>159</v>
      </c>
      <c r="M60" s="25">
        <v>110</v>
      </c>
    </row>
    <row r="61" spans="1:13" ht="12.75">
      <c r="A61" t="s">
        <v>18</v>
      </c>
      <c r="C61">
        <v>165278</v>
      </c>
      <c r="D61">
        <v>228935.4</v>
      </c>
      <c r="E61">
        <v>4305.3</v>
      </c>
      <c r="F61" s="34">
        <f>C61/D61*E61</f>
        <v>3108.1753778576845</v>
      </c>
      <c r="J61" s="20">
        <v>15</v>
      </c>
      <c r="K61" s="20" t="s">
        <v>166</v>
      </c>
      <c r="L61" s="25" t="s">
        <v>159</v>
      </c>
      <c r="M61" s="25">
        <v>195</v>
      </c>
    </row>
    <row r="62" spans="1:13" ht="12.75">
      <c r="A62" t="s">
        <v>19</v>
      </c>
      <c r="F62" s="34">
        <f>M20</f>
        <v>1650.0370859999998</v>
      </c>
      <c r="J62" s="20">
        <v>16</v>
      </c>
      <c r="K62" s="20" t="s">
        <v>167</v>
      </c>
      <c r="L62" s="25" t="s">
        <v>168</v>
      </c>
      <c r="M62" s="25">
        <f>20*2.46</f>
        <v>49.2</v>
      </c>
    </row>
    <row r="63" spans="1:13" ht="12.75">
      <c r="A63" t="s">
        <v>20</v>
      </c>
      <c r="F63" s="11">
        <f>M43</f>
        <v>5509.193557409999</v>
      </c>
      <c r="J63" s="20">
        <v>17</v>
      </c>
      <c r="K63" s="20" t="s">
        <v>158</v>
      </c>
      <c r="L63" s="25" t="s">
        <v>168</v>
      </c>
      <c r="M63" s="25">
        <f>20*2.8</f>
        <v>56</v>
      </c>
    </row>
    <row r="64" spans="1:13" ht="12.75">
      <c r="A64" t="s">
        <v>74</v>
      </c>
      <c r="F64" s="5">
        <v>0</v>
      </c>
      <c r="J64" s="20">
        <v>18</v>
      </c>
      <c r="K64" s="20" t="s">
        <v>146</v>
      </c>
      <c r="L64" s="25" t="s">
        <v>170</v>
      </c>
      <c r="M64" s="25">
        <f>19*13.3</f>
        <v>252.70000000000002</v>
      </c>
    </row>
    <row r="65" spans="1:13" ht="12.75">
      <c r="A65" t="s">
        <v>21</v>
      </c>
      <c r="F65" s="11">
        <f>M75</f>
        <v>3828.2599999999993</v>
      </c>
      <c r="J65" s="20">
        <v>19</v>
      </c>
      <c r="K65" s="20"/>
      <c r="L65" s="25"/>
      <c r="M65" s="25"/>
    </row>
    <row r="66" spans="1:13" ht="12.75">
      <c r="A66" t="s">
        <v>22</v>
      </c>
      <c r="F66" s="5"/>
      <c r="J66" s="20">
        <v>20</v>
      </c>
      <c r="K66" s="20"/>
      <c r="L66" s="25"/>
      <c r="M66" s="25"/>
    </row>
    <row r="67" spans="1:13" ht="12.75">
      <c r="A67" t="s">
        <v>23</v>
      </c>
      <c r="F67" s="5"/>
      <c r="J67" s="20">
        <v>21</v>
      </c>
      <c r="K67" s="20"/>
      <c r="L67" s="25"/>
      <c r="M67" s="25"/>
    </row>
    <row r="68" spans="2:13" ht="12.75">
      <c r="B68">
        <v>4305.3</v>
      </c>
      <c r="C68" t="s">
        <v>13</v>
      </c>
      <c r="D68" s="11">
        <v>0.26</v>
      </c>
      <c r="E68" t="s">
        <v>14</v>
      </c>
      <c r="F68" s="11">
        <f>B68*D68</f>
        <v>1119.3780000000002</v>
      </c>
      <c r="J68" s="20">
        <v>22</v>
      </c>
      <c r="K68" s="20"/>
      <c r="L68" s="25"/>
      <c r="M68" s="25"/>
    </row>
    <row r="69" spans="1:13" ht="12.75">
      <c r="A69" t="s">
        <v>81</v>
      </c>
      <c r="D69" s="11"/>
      <c r="F69" s="11">
        <v>0</v>
      </c>
      <c r="J69" s="20">
        <v>23</v>
      </c>
      <c r="K69" s="20"/>
      <c r="L69" s="25"/>
      <c r="M69" s="25"/>
    </row>
    <row r="70" spans="1:13" ht="12.75">
      <c r="A70" t="s">
        <v>88</v>
      </c>
      <c r="D70" s="11">
        <v>0</v>
      </c>
      <c r="F70" s="11">
        <f>D70*E32</f>
        <v>0</v>
      </c>
      <c r="J70" s="20">
        <v>24</v>
      </c>
      <c r="K70" s="20"/>
      <c r="L70" s="25"/>
      <c r="M70" s="25"/>
    </row>
    <row r="71" spans="1:13" ht="12.75">
      <c r="A71" s="4" t="s">
        <v>64</v>
      </c>
      <c r="B71" s="10"/>
      <c r="C71" s="10"/>
      <c r="F71" s="31">
        <f>SUM(F61:F70)</f>
        <v>15215.044021267684</v>
      </c>
      <c r="J71" s="20">
        <v>25</v>
      </c>
      <c r="K71" s="20"/>
      <c r="L71" s="25"/>
      <c r="M71" s="25"/>
    </row>
    <row r="72" spans="1:13" ht="12.75">
      <c r="A72" s="4" t="s">
        <v>62</v>
      </c>
      <c r="F72" s="5"/>
      <c r="J72" s="20">
        <v>26</v>
      </c>
      <c r="K72" s="20"/>
      <c r="L72" s="25"/>
      <c r="M72" s="25"/>
    </row>
    <row r="73" spans="1:13" ht="12.75">
      <c r="A73" t="s">
        <v>24</v>
      </c>
      <c r="B73">
        <v>4305.3</v>
      </c>
      <c r="C73" t="s">
        <v>59</v>
      </c>
      <c r="D73" s="5">
        <v>0.23</v>
      </c>
      <c r="E73" t="s">
        <v>14</v>
      </c>
      <c r="F73" s="11">
        <f>B73*D73</f>
        <v>990.219</v>
      </c>
      <c r="J73" s="20">
        <v>27</v>
      </c>
      <c r="K73" s="20"/>
      <c r="L73" s="25"/>
      <c r="M73" s="25"/>
    </row>
    <row r="74" spans="1:13" ht="12.75">
      <c r="A74" t="s">
        <v>25</v>
      </c>
      <c r="F74" s="5"/>
      <c r="J74" s="20"/>
      <c r="K74" s="20"/>
      <c r="L74" s="25"/>
      <c r="M74" s="25"/>
    </row>
    <row r="75" spans="1:13" ht="12.75">
      <c r="A75" s="7" t="s">
        <v>75</v>
      </c>
      <c r="J75" s="20"/>
      <c r="K75" s="20"/>
      <c r="L75" s="30" t="s">
        <v>58</v>
      </c>
      <c r="M75" s="33">
        <f>SUM(M47:M74)</f>
        <v>3828.2599999999993</v>
      </c>
    </row>
    <row r="76" spans="2:6" ht="12.75">
      <c r="B76">
        <v>4305.3</v>
      </c>
      <c r="C76" t="s">
        <v>13</v>
      </c>
      <c r="D76" s="11">
        <v>1.03</v>
      </c>
      <c r="E76" t="s">
        <v>14</v>
      </c>
      <c r="F76" s="11">
        <f>B76*D76</f>
        <v>4434.459000000001</v>
      </c>
    </row>
    <row r="77" spans="1:6" ht="12.75">
      <c r="A77" s="4" t="s">
        <v>63</v>
      </c>
      <c r="F77" s="31">
        <f>F73+F76</f>
        <v>5424.678000000001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1.8</v>
      </c>
      <c r="E80" t="s">
        <v>14</v>
      </c>
      <c r="F80" s="11">
        <f>B80*D80</f>
        <v>7749.540000000001</v>
      </c>
    </row>
    <row r="81" spans="1:9" ht="12.75">
      <c r="A81" s="4" t="s">
        <v>66</v>
      </c>
      <c r="B81" s="1"/>
      <c r="F81" s="31">
        <f>SUM(F80)</f>
        <v>7749.540000000001</v>
      </c>
      <c r="I81" s="7"/>
    </row>
    <row r="82" spans="1:6" ht="12.75">
      <c r="A82" s="47" t="s">
        <v>80</v>
      </c>
      <c r="B82" s="44"/>
      <c r="C82" s="44"/>
      <c r="D82" s="45">
        <v>0</v>
      </c>
      <c r="E82" s="44"/>
      <c r="F82" s="48">
        <f>D82*E32</f>
        <v>0</v>
      </c>
    </row>
    <row r="83" spans="1:6" ht="12.75">
      <c r="A83" s="1" t="s">
        <v>26</v>
      </c>
      <c r="B83" s="1"/>
      <c r="F83" s="31">
        <f>F51+F55+F59+F71+F77+F81+F82</f>
        <v>56521.391341267685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3278.2406977935257</v>
      </c>
    </row>
    <row r="85" spans="1:6" ht="15">
      <c r="A85" s="12" t="s">
        <v>28</v>
      </c>
      <c r="B85" s="12"/>
      <c r="C85" s="12"/>
      <c r="D85" s="12"/>
      <c r="E85" s="12"/>
      <c r="F85" s="35">
        <f>F83+F84</f>
        <v>59799.63203906121</v>
      </c>
    </row>
    <row r="86" spans="2:6" ht="12.75">
      <c r="B86" s="37" t="s">
        <v>70</v>
      </c>
      <c r="C86" s="38" t="s">
        <v>71</v>
      </c>
      <c r="D86" s="22" t="s">
        <v>72</v>
      </c>
      <c r="E86" s="22" t="s">
        <v>73</v>
      </c>
      <c r="F86" s="41" t="s">
        <v>136</v>
      </c>
    </row>
    <row r="87" spans="1:6" ht="12.75">
      <c r="A87" s="13"/>
      <c r="B87" s="39">
        <v>42736</v>
      </c>
      <c r="C87" s="40">
        <v>34719</v>
      </c>
      <c r="D87" s="42">
        <f>F43</f>
        <v>53774.5</v>
      </c>
      <c r="E87" s="42">
        <f>F85</f>
        <v>59799.63203906121</v>
      </c>
      <c r="F87" s="43">
        <f>C87+D87-E87</f>
        <v>28693.86796093879</v>
      </c>
    </row>
    <row r="89" spans="1:6" ht="13.5" thickBot="1">
      <c r="A89" t="s">
        <v>116</v>
      </c>
      <c r="C89" s="52">
        <v>42705</v>
      </c>
      <c r="D89" s="8" t="s">
        <v>117</v>
      </c>
      <c r="E89" s="52">
        <v>42735</v>
      </c>
      <c r="F89" t="s">
        <v>118</v>
      </c>
    </row>
    <row r="90" spans="1:7" ht="13.5" thickBot="1">
      <c r="A90" t="s">
        <v>119</v>
      </c>
      <c r="F90" s="53">
        <f>E87</f>
        <v>59799.63203906121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2" spans="7:8" ht="12.75">
      <c r="G102" s="7"/>
      <c r="H102" s="7"/>
    </row>
    <row r="104" ht="12.75">
      <c r="A104" t="s">
        <v>129</v>
      </c>
    </row>
    <row r="106" ht="12.75">
      <c r="A106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2017-01-21T08:26:07Z</cp:lastPrinted>
  <dcterms:created xsi:type="dcterms:W3CDTF">2008-08-18T07:30:19Z</dcterms:created>
  <dcterms:modified xsi:type="dcterms:W3CDTF">2017-04-24T14:12:49Z</dcterms:modified>
  <cp:category/>
  <cp:version/>
  <cp:contentType/>
  <cp:contentStatus/>
</cp:coreProperties>
</file>