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<sst xmlns="http://schemas.openxmlformats.org/spreadsheetml/2006/main" count="179" uniqueCount="151">
  <si>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</si>
  <si>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</si>
  <si>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</si>
  <si>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</si>
  <si>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</si>
  <si>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</si>
  <si>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</si>
  <si>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</si>
  <si>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</si>
  <si>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</si>
  <si>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</si>
  <si>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</si>
  <si>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</si>
  <si>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</si>
  <si>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</si>
  <si>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</si>
  <si>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</si>
  <si>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</si>
  <si>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</si>
  <si>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</si>
  <si>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</si>
  <si>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</si>
  <si>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</si>
  <si>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</si>
  <si>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</si>
  <si>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</si>
  <si>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</si>
  <si>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</si>
  <si>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</si>
  <si>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</si>
  <si>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</si>
  <si>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</si>
  <si>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</si>
  <si>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</si>
  <si>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</si>
  <si>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</si>
  <si>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</si>
  <si>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</si>
  <si>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</si>
  <si>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</si>
  <si>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</si>
  <si>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</si>
  <si>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</si>
  <si>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</si>
  <si>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</si>
  <si>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</si>
  <si>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</si>
  <si>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</si>
  <si>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</si>
  <si>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</si>
  <si>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</si>
  <si>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</si>
  <si>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</si>
  <si>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</si>
  <si>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</si>
  <si>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</si>
  <si>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</si>
  <si>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</si>
  <si>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</si>
  <si>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</si>
  <si>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</si>
  <si>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</si>
  <si>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</si>
  <si>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</si>
  <si>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</si>
  <si>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</si>
  <si>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</si>
  <si>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</si>
  <si>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</si>
  <si>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</si>
  <si>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</si>
  <si>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</si>
  <si>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</si>
  <si>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</si>
  <si>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</si>
  <si>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</si>
  <si>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</si>
  <si>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</si>
  <si>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</si>
  <si>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</si>
  <si>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</si>
  <si>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</si>
  <si>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</si>
  <si>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</si>
  <si>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</si>
  <si>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</si>
  <si>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</si>
  <si>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</si>
  <si>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</si>
  <si>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</si>
  <si>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</si>
  <si>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</si>
  <si>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</si>
  <si>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</si>
  <si>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</si>
  <si>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</si>
  <si>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</si>
  <si>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</si>
  <si>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</si>
  <si>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</si>
  <si>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</si>
  <si>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</si>
  <si>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</si>
  <si>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</si>
  <si>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</si>
  <si>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</si>
  <si>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</si>
  <si>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</si>
  <si>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</si>
  <si>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</si>
  <si>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</si>
  <si>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</si>
  <si>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</si>
  <si>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</si>
  <si>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</si>
  <si>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</si>
  <si>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</si>
  <si>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</si>
  <si>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</si>
  <si>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</si>
  <si>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</si>
  <si>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</si>
  <si>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</si>
  <si>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</si>
  <si>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</si>
  <si>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</si>
  <si>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</si>
  <si>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</si>
  <si>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</si>
  <si>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</si>
  <si>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</si>
  <si>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</si>
  <si>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</si>
  <si>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патрона (1шт) п-д5</t>
  </si>
  <si>
    <t>патрон</t>
  </si>
  <si>
    <t>1шт</t>
  </si>
  <si>
    <t>смена лампа (7шт)</t>
  </si>
  <si>
    <t>лампа</t>
  </si>
  <si>
    <t>7шт</t>
  </si>
  <si>
    <t>ремонт эл.щита т.п.</t>
  </si>
  <si>
    <t>выключатель</t>
  </si>
  <si>
    <t>2шт</t>
  </si>
  <si>
    <t>распаечная коробка</t>
  </si>
  <si>
    <t>смена выключателя (2шт) т.п.</t>
  </si>
  <si>
    <t>вн</t>
  </si>
  <si>
    <t>5шт</t>
  </si>
  <si>
    <t>азс</t>
  </si>
  <si>
    <t>4шт</t>
  </si>
  <si>
    <t>шина</t>
  </si>
  <si>
    <t>динрейка</t>
  </si>
  <si>
    <t>ремонт эл. щита со сменой автомата (2шт) вру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</si>
</sst>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M52" sqref="M5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512.459478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1717.3574999999998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22.71</v>
      </c>
      <c r="M20" s="33">
        <f>SUM(M6:M19)</f>
        <v>3120.0951059999998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f>0.01*89.1</f>
        <v>0.891</v>
      </c>
      <c r="M24" s="32">
        <f aca="true" t="shared" si="1" ref="M24:M38">L24*114.3*1.202*1.15</f>
        <v>140.77522899</v>
      </c>
    </row>
    <row r="25" spans="1:13" ht="12.75">
      <c r="A25" t="s">
        <v>107</v>
      </c>
      <c r="J25" s="20">
        <v>2</v>
      </c>
      <c r="K25" s="20" t="s">
        <v>136</v>
      </c>
      <c r="L25" s="48">
        <f>0.07*7.1</f>
        <v>0.497</v>
      </c>
      <c r="M25" s="32">
        <f t="shared" si="1"/>
        <v>78.52445433</v>
      </c>
    </row>
    <row r="26" spans="1:13" ht="12.75">
      <c r="A26" t="s">
        <v>108</v>
      </c>
      <c r="J26" s="20">
        <v>3</v>
      </c>
      <c r="K26" s="20" t="s">
        <v>143</v>
      </c>
      <c r="L26" s="48">
        <f>0.02*24.1</f>
        <v>0.48200000000000004</v>
      </c>
      <c r="M26" s="32">
        <f t="shared" si="1"/>
        <v>76.15450098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139</v>
      </c>
      <c r="L27" s="42">
        <v>4.83</v>
      </c>
      <c r="M27" s="32">
        <f t="shared" si="1"/>
        <v>763.1249786999998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150</v>
      </c>
      <c r="L28" s="42">
        <v>9.66</v>
      </c>
      <c r="M28" s="32">
        <f t="shared" si="1"/>
        <v>1526.2499573999996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55310.87</v>
      </c>
      <c r="J39" s="20"/>
      <c r="K39" s="29" t="s">
        <v>57</v>
      </c>
      <c r="L39" s="28">
        <f>SUM(L24:L37)</f>
        <v>16.36</v>
      </c>
      <c r="M39" s="33">
        <f>SUM(M24:M38)</f>
        <v>2584.8291203999997</v>
      </c>
    </row>
    <row r="40" spans="1:11" ht="12.75">
      <c r="A40" t="s">
        <v>7</v>
      </c>
      <c r="F40" s="5">
        <v>55768.07</v>
      </c>
      <c r="K40" s="1" t="s">
        <v>61</v>
      </c>
    </row>
    <row r="41" spans="2:13" ht="12.75">
      <c r="B41" t="s">
        <v>8</v>
      </c>
      <c r="F41" s="9">
        <f>F40/F39</f>
        <v>1.0082660063021969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57068.07</v>
      </c>
      <c r="J43" s="20">
        <v>1</v>
      </c>
      <c r="K43" s="20" t="s">
        <v>134</v>
      </c>
      <c r="L43" s="25" t="s">
        <v>135</v>
      </c>
      <c r="M43" s="25">
        <v>17.7</v>
      </c>
    </row>
    <row r="44" spans="10:13" ht="12.75">
      <c r="J44" s="20">
        <v>2</v>
      </c>
      <c r="K44" s="20" t="s">
        <v>137</v>
      </c>
      <c r="L44" s="25" t="s">
        <v>138</v>
      </c>
      <c r="M44" s="25">
        <f>7*13.8</f>
        <v>96.60000000000001</v>
      </c>
    </row>
    <row r="45" spans="2:13" ht="12.75">
      <c r="B45" s="1" t="s">
        <v>10</v>
      </c>
      <c r="C45" s="1"/>
      <c r="J45" s="20">
        <v>3</v>
      </c>
      <c r="K45" s="20" t="s">
        <v>140</v>
      </c>
      <c r="L45" s="25" t="s">
        <v>141</v>
      </c>
      <c r="M45" s="25">
        <f>2*109.66</f>
        <v>219.32</v>
      </c>
    </row>
    <row r="46" spans="10:13" ht="12.75">
      <c r="J46" s="20">
        <v>4</v>
      </c>
      <c r="K46" s="20" t="s">
        <v>142</v>
      </c>
      <c r="L46" s="25" t="s">
        <v>135</v>
      </c>
      <c r="M46" s="25">
        <v>30.35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144</v>
      </c>
      <c r="L47" s="25" t="s">
        <v>145</v>
      </c>
      <c r="M47" s="25">
        <f>5*122.06</f>
        <v>610.3</v>
      </c>
    </row>
    <row r="48" spans="1:13" ht="12.75">
      <c r="A48" t="s">
        <v>12</v>
      </c>
      <c r="F48" s="11">
        <v>5203.46</v>
      </c>
      <c r="J48" s="20">
        <v>6</v>
      </c>
      <c r="K48" s="20" t="s">
        <v>146</v>
      </c>
      <c r="L48" s="25" t="s">
        <v>147</v>
      </c>
      <c r="M48" s="25">
        <f>4*50.74</f>
        <v>202.96</v>
      </c>
    </row>
    <row r="49" spans="1:13" ht="12.75">
      <c r="A49" s="6" t="s">
        <v>15</v>
      </c>
      <c r="F49" s="5">
        <f>(2400+440)*1.202</f>
        <v>3413.68</v>
      </c>
      <c r="J49" s="20">
        <v>7</v>
      </c>
      <c r="K49" s="20" t="s">
        <v>148</v>
      </c>
      <c r="L49" s="25" t="s">
        <v>147</v>
      </c>
      <c r="M49" s="25">
        <f>4*44.93</f>
        <v>179.72</v>
      </c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 t="s">
        <v>149</v>
      </c>
      <c r="L50" s="25" t="s">
        <v>141</v>
      </c>
      <c r="M50" s="25">
        <f>2*17.1</f>
        <v>34.2</v>
      </c>
    </row>
    <row r="51" spans="1:13" ht="12.75">
      <c r="A51" s="4" t="s">
        <v>33</v>
      </c>
      <c r="F51" s="31">
        <f>F48+F49+F50</f>
        <v>8617.14</v>
      </c>
      <c r="J51" s="20">
        <v>9</v>
      </c>
      <c r="K51" s="20" t="s">
        <v>146</v>
      </c>
      <c r="L51" s="25" t="s">
        <v>135</v>
      </c>
      <c r="M51" s="25">
        <v>50.74</v>
      </c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1.89</v>
      </c>
      <c r="E53" s="13" t="s">
        <v>14</v>
      </c>
      <c r="F53" s="11">
        <f>E32*D53</f>
        <v>6565.86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0.4</v>
      </c>
      <c r="E54" t="s">
        <v>14</v>
      </c>
      <c r="F54" s="11">
        <f>B54*D54</f>
        <v>378.24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6944.099999999999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166992</v>
      </c>
      <c r="D57">
        <v>228935.4</v>
      </c>
      <c r="E57">
        <v>3474</v>
      </c>
      <c r="F57" s="34">
        <f>C57/D57*E57</f>
        <v>2534.0345267704342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3120.0951059999998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2584.8291203999997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1441.89</v>
      </c>
    </row>
    <row r="61" spans="1:6" ht="12.75">
      <c r="A61" t="s">
        <v>22</v>
      </c>
      <c r="F61" s="11">
        <f>M60</f>
        <v>1441.89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0.25</v>
      </c>
      <c r="E64" t="s">
        <v>14</v>
      </c>
      <c r="F64" s="11">
        <f>B64*D64</f>
        <v>868.5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10549.348753170434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0.27</v>
      </c>
      <c r="E69" t="s">
        <v>14</v>
      </c>
      <c r="F69" s="11">
        <f>B69*D69</f>
        <v>937.98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0.97</v>
      </c>
      <c r="E72" t="s">
        <v>14</v>
      </c>
      <c r="F72" s="11">
        <f>B72*D72</f>
        <v>3369.7799999999997</v>
      </c>
    </row>
    <row r="73" spans="1:6" ht="12.75">
      <c r="A73" s="4" t="s">
        <v>29</v>
      </c>
      <c r="F73" s="31">
        <f>F69+F72</f>
        <v>4307.76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2.02</v>
      </c>
      <c r="E76" t="s">
        <v>14</v>
      </c>
      <c r="F76" s="11">
        <f>B76*D76</f>
        <v>7017.4800000000005</v>
      </c>
    </row>
    <row r="77" spans="1:6" ht="12.75">
      <c r="A77" s="4" t="s">
        <v>31</v>
      </c>
      <c r="F77" s="8">
        <f>SUM(F76)</f>
        <v>7017.4800000000005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37435.82875317043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2171.278067683885</v>
      </c>
    </row>
    <row r="81" spans="1:9" ht="15">
      <c r="A81" s="12" t="s">
        <v>34</v>
      </c>
      <c r="B81" s="12"/>
      <c r="C81" s="12"/>
      <c r="D81" s="12"/>
      <c r="E81" s="12"/>
      <c r="F81" s="43">
        <f>F79+F80</f>
        <v>39607.10682085432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</row>
    <row r="83" spans="1:6" ht="12.75">
      <c r="A83" s="13"/>
      <c r="B83" s="38">
        <v>42795</v>
      </c>
      <c r="C83" s="39">
        <v>-263172</v>
      </c>
      <c r="D83" s="44">
        <f>F43</f>
        <v>57068.07</v>
      </c>
      <c r="E83" s="44">
        <f>F81</f>
        <v>39607.10682085432</v>
      </c>
      <c r="F83" s="45">
        <f>C83+D83-E83</f>
        <v>-245711.03682085432</v>
      </c>
    </row>
    <row r="85" spans="1:6" ht="13.5" thickBot="1">
      <c r="A85" t="s">
        <v>112</v>
      </c>
      <c r="C85" s="56">
        <v>42767</v>
      </c>
      <c r="D85" s="8" t="s">
        <v>113</v>
      </c>
      <c r="E85" s="56">
        <v>42794</v>
      </c>
      <c r="F85" t="s">
        <v>114</v>
      </c>
    </row>
    <row r="86" spans="1:7" ht="13.5" thickBot="1">
      <c r="A86" t="s">
        <v>115</v>
      </c>
      <c r="F86" s="57">
        <f>E83</f>
        <v>39607.10682085432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2017-06-01T14:13:49Z</cp:lastPrinted>
  <dcterms:created xsi:type="dcterms:W3CDTF">2008-08-18T07:30:19Z</dcterms:created>
  <dcterms:modified xsi:type="dcterms:W3CDTF">2017-06-01T14:13:51Z</dcterms:modified>
  <cp:category/>
  <cp:version/>
  <cp:contentType/>
  <cp:contentStatus/>
</cp:coreProperties>
</file>