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<sst xmlns="http://schemas.openxmlformats.org/spreadsheetml/2006/main" count="177" uniqueCount="148">
  <si>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</si>
  <si>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</si>
  <si>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</si>
  <si>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</si>
  <si>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</si>
  <si>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</si>
  <si>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</si>
  <si>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</si>
  <si>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</si>
  <si>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</si>
  <si>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</si>
  <si>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</si>
  <si>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</si>
  <si>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</si>
  <si>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</si>
  <si>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</si>
  <si>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</si>
  <si>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</si>
  <si>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</si>
  <si>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</si>
  <si>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</si>
  <si>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</si>
  <si>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</si>
  <si>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</si>
  <si>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</si>
  <si>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</si>
  <si>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</si>
  <si>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</si>
  <si>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</si>
  <si>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</si>
  <si>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</si>
  <si>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</si>
  <si>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</si>
  <si>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</si>
  <si>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</si>
  <si>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</si>
  <si>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</si>
  <si>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</si>
  <si>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</si>
  <si>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</si>
  <si>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</si>
  <si>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</si>
  <si>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</si>
  <si>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</si>
  <si>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</si>
  <si>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</si>
  <si>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</si>
  <si>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</si>
  <si>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</si>
  <si>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</si>
  <si>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</si>
  <si>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</si>
  <si>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</si>
  <si>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</si>
  <si>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</si>
  <si>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</si>
  <si>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</si>
  <si>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</si>
  <si>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</si>
  <si>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</si>
  <si>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</si>
  <si>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</si>
  <si>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</si>
  <si>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</si>
  <si>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</si>
  <si>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</si>
  <si>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15 к2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</si>
  <si>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</si>
  <si>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</si>
  <si>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</si>
  <si>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</si>
  <si>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</si>
  <si>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</si>
  <si>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</si>
  <si>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</si>
  <si>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</si>
  <si>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</si>
  <si>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</si>
  <si>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</si>
  <si>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</si>
  <si>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</si>
  <si>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</si>
  <si>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</si>
  <si>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</si>
  <si>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</si>
  <si>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</si>
  <si>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</si>
  <si>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</si>
  <si>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</si>
  <si>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</si>
  <si>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</si>
  <si>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</si>
  <si>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</si>
  <si>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</si>
  <si>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</si>
  <si>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</si>
  <si>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</si>
  <si>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</si>
  <si>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</si>
  <si>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</si>
  <si>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</si>
  <si>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</si>
  <si>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</si>
  <si>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</si>
  <si>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</si>
  <si>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</si>
  <si>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</si>
  <si>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</si>
  <si>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</si>
  <si>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</si>
  <si>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15 к.2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</si>
  <si>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</si>
  <si>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</si>
  <si>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</si>
  <si>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</si>
  <si>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</si>
  <si>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</si>
  <si>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</si>
  <si>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</si>
  <si>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</si>
  <si>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</si>
  <si>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</si>
  <si>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</si>
  <si>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</si>
  <si>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</si>
  <si>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</si>
  <si>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(Спарк,ростелеком.комстар, эр-телеком)</t>
  </si>
  <si>
    <t>директора: Падуна Э.В. Действующего на основании _Устава__________________</t>
  </si>
  <si>
    <t>2017 г.</t>
  </si>
  <si>
    <t>мая</t>
  </si>
  <si>
    <t>за  май 2017 г.</t>
  </si>
  <si>
    <t>ост.на 01.06</t>
  </si>
  <si>
    <t>расходы на одн по эл.эн.</t>
  </si>
  <si>
    <t>с 01.01.2017</t>
  </si>
  <si>
    <t>расходы на одн по хвс</t>
  </si>
  <si>
    <t>расходы на одн по гвс</t>
  </si>
  <si>
    <t xml:space="preserve">прочистка канализации </t>
  </si>
  <si>
    <t>смена вентиля д 15 (1шт) п-д3</t>
  </si>
  <si>
    <t>смена сгона д 15 (1шт) п-д3</t>
  </si>
  <si>
    <t>вентиль д 15</t>
  </si>
  <si>
    <t>1шт</t>
  </si>
  <si>
    <t>бочонок 15</t>
  </si>
  <si>
    <t>сгон 15</t>
  </si>
  <si>
    <t>к/гайка 15</t>
  </si>
  <si>
    <t>муфта 15</t>
  </si>
  <si>
    <t>смена ламп (11шт)</t>
  </si>
  <si>
    <t>лампа</t>
  </si>
  <si>
    <t>11шт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</si>
</sst>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6">
      <selection activeCell="M48" sqref="M48"/>
    </sheetView>
  </sheetViews>
  <sheetFormatPr defaultColWidth="9.00390625" defaultRowHeight="12.75"/>
  <cols>
    <col min="1" max="1" width="15.625" style="0" customWidth="1"/>
    <col min="3" max="4" width="11.125" style="0" customWidth="1"/>
    <col min="5" max="5" width="10.87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5</v>
      </c>
      <c r="K1" t="s">
        <v>66</v>
      </c>
    </row>
    <row r="2" spans="1:11" ht="12.75">
      <c r="A2" t="s">
        <v>85</v>
      </c>
      <c r="K2" s="5" t="s">
        <v>130</v>
      </c>
    </row>
    <row r="3" spans="1:13" ht="12.75">
      <c r="A3" t="s">
        <v>86</v>
      </c>
      <c r="J3" s="14" t="s">
        <v>35</v>
      </c>
      <c r="K3" s="55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129</v>
      </c>
      <c r="G4" s="8" t="s">
        <v>128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6">
        <f>L6*114.3*1.202</f>
        <v>0</v>
      </c>
    </row>
    <row r="7" spans="10:13" ht="12.75">
      <c r="J7" s="14">
        <v>2</v>
      </c>
      <c r="K7" s="14" t="s">
        <v>43</v>
      </c>
      <c r="L7" s="14"/>
      <c r="M7" s="46">
        <f aca="true" t="shared" si="0" ref="M7:M19">L7*114.3*1.202</f>
        <v>0</v>
      </c>
    </row>
    <row r="8" spans="1:13" ht="12.75">
      <c r="A8" t="s">
        <v>90</v>
      </c>
      <c r="J8" s="15"/>
      <c r="K8" s="15" t="s">
        <v>44</v>
      </c>
      <c r="L8" s="21">
        <v>0</v>
      </c>
      <c r="M8" s="46">
        <f t="shared" si="0"/>
        <v>0</v>
      </c>
    </row>
    <row r="9" spans="5:13" ht="12.75">
      <c r="E9" t="s">
        <v>91</v>
      </c>
      <c r="J9" s="16"/>
      <c r="K9" s="16" t="s">
        <v>45</v>
      </c>
      <c r="L9" s="23">
        <v>0</v>
      </c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0</v>
      </c>
      <c r="M13" s="46">
        <f t="shared" si="0"/>
        <v>0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6">
        <f t="shared" si="0"/>
        <v>0</v>
      </c>
    </row>
    <row r="18" spans="1:13" ht="12.75">
      <c r="A18" t="s">
        <v>100</v>
      </c>
      <c r="J18" s="15" t="s">
        <v>55</v>
      </c>
      <c r="K18" s="26" t="s">
        <v>54</v>
      </c>
      <c r="L18" s="21">
        <v>1.35</v>
      </c>
      <c r="M18" s="46">
        <f t="shared" si="0"/>
        <v>185.47461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6">
        <f t="shared" si="0"/>
        <v>68.6943</v>
      </c>
    </row>
    <row r="20" spans="1:13" ht="12.75">
      <c r="A20" t="s">
        <v>127</v>
      </c>
      <c r="J20" s="20"/>
      <c r="K20" s="27" t="s">
        <v>57</v>
      </c>
      <c r="L20" s="28">
        <f>SUM(L6:L19)</f>
        <v>1.85</v>
      </c>
      <c r="M20" s="33">
        <f>SUM(M6:M19)</f>
        <v>254.16891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136</v>
      </c>
      <c r="L24" s="46">
        <f>0.15*32.2</f>
        <v>4.83</v>
      </c>
      <c r="M24" s="32">
        <f>L24*114.3*1.202*1.15</f>
        <v>763.1249786999998</v>
      </c>
    </row>
    <row r="25" spans="1:13" ht="12.75">
      <c r="A25" t="s">
        <v>106</v>
      </c>
      <c r="J25" s="20">
        <v>2</v>
      </c>
      <c r="K25" s="20" t="s">
        <v>137</v>
      </c>
      <c r="L25" s="46">
        <f>0.01*81</f>
        <v>0.81</v>
      </c>
      <c r="M25" s="32">
        <f aca="true" t="shared" si="1" ref="M25:M37">L25*114.3*1.202*1.15</f>
        <v>127.97748089999997</v>
      </c>
    </row>
    <row r="26" spans="1:13" ht="13.5" customHeight="1">
      <c r="A26" t="s">
        <v>107</v>
      </c>
      <c r="J26" s="20">
        <v>3</v>
      </c>
      <c r="K26" s="20" t="s">
        <v>138</v>
      </c>
      <c r="L26" s="46">
        <f>0.01*28.7</f>
        <v>0.287</v>
      </c>
      <c r="M26" s="32">
        <f t="shared" si="1"/>
        <v>45.34510742999999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20">
        <v>4</v>
      </c>
      <c r="K27" s="20" t="s">
        <v>145</v>
      </c>
      <c r="L27" s="46">
        <f>0.11*7.1</f>
        <v>0.7809999999999999</v>
      </c>
      <c r="M27" s="32">
        <f t="shared" si="1"/>
        <v>123.39557108999996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6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2844.9</v>
      </c>
      <c r="F32" t="s">
        <v>65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0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46"/>
      <c r="M34" s="32">
        <f t="shared" si="1"/>
        <v>0</v>
      </c>
    </row>
    <row r="35" spans="1:13" ht="12.75">
      <c r="A35" t="s">
        <v>4</v>
      </c>
      <c r="E35">
        <v>367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/>
      <c r="K38" s="29" t="s">
        <v>57</v>
      </c>
      <c r="L38" s="28">
        <f>SUM(L24:L37)</f>
        <v>6.708</v>
      </c>
      <c r="M38" s="33">
        <f>SUM(M24:M37)</f>
        <v>1059.8431381199996</v>
      </c>
    </row>
    <row r="39" spans="1:11" ht="12.75">
      <c r="A39" s="2" t="s">
        <v>6</v>
      </c>
      <c r="F39" s="11">
        <f>45644.18+4576.89+1715.63+2719.47</f>
        <v>54656.17</v>
      </c>
      <c r="K39" s="1" t="s">
        <v>61</v>
      </c>
    </row>
    <row r="40" spans="1:13" ht="12.75">
      <c r="A40" t="s">
        <v>7</v>
      </c>
      <c r="F40" s="5">
        <f>34396.84+4.43+38</f>
        <v>34439.27</v>
      </c>
      <c r="J40" s="22" t="s">
        <v>35</v>
      </c>
      <c r="K40" s="22"/>
      <c r="L40" s="22" t="s">
        <v>62</v>
      </c>
      <c r="M40" s="22" t="s">
        <v>41</v>
      </c>
    </row>
    <row r="41" spans="2:13" ht="12.75">
      <c r="B41" t="s">
        <v>8</v>
      </c>
      <c r="F41" s="9">
        <f>F40/F39</f>
        <v>0.6301076346915636</v>
      </c>
      <c r="J41" s="23" t="s">
        <v>36</v>
      </c>
      <c r="K41" s="23" t="s">
        <v>37</v>
      </c>
      <c r="L41" s="23"/>
      <c r="M41" s="23" t="s">
        <v>63</v>
      </c>
    </row>
    <row r="42" spans="1:13" ht="12.75">
      <c r="A42" t="s">
        <v>126</v>
      </c>
      <c r="F42" s="5">
        <f>250+250+400+400</f>
        <v>1300</v>
      </c>
      <c r="J42" s="20">
        <v>1</v>
      </c>
      <c r="K42" s="20" t="s">
        <v>139</v>
      </c>
      <c r="L42" s="25" t="s">
        <v>140</v>
      </c>
      <c r="M42" s="25">
        <v>212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35739.27</v>
      </c>
      <c r="J43" s="20">
        <v>2</v>
      </c>
      <c r="K43" s="20" t="s">
        <v>141</v>
      </c>
      <c r="L43" s="25" t="s">
        <v>140</v>
      </c>
      <c r="M43" s="25">
        <v>17</v>
      </c>
    </row>
    <row r="44" spans="10:13" ht="12.75">
      <c r="J44" s="20">
        <v>3</v>
      </c>
      <c r="K44" s="20" t="s">
        <v>142</v>
      </c>
      <c r="L44" s="25" t="s">
        <v>140</v>
      </c>
      <c r="M44" s="25">
        <v>38.33</v>
      </c>
    </row>
    <row r="45" spans="2:13" ht="12.75">
      <c r="B45" s="1" t="s">
        <v>10</v>
      </c>
      <c r="C45" s="1"/>
      <c r="J45" s="20">
        <v>4</v>
      </c>
      <c r="K45" s="20" t="s">
        <v>143</v>
      </c>
      <c r="L45" s="25" t="s">
        <v>140</v>
      </c>
      <c r="M45" s="25">
        <v>21.2</v>
      </c>
    </row>
    <row r="46" spans="10:13" ht="12.75">
      <c r="J46" s="20">
        <v>5</v>
      </c>
      <c r="K46" s="20" t="s">
        <v>144</v>
      </c>
      <c r="L46" s="25" t="s">
        <v>140</v>
      </c>
      <c r="M46" s="25">
        <v>25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 t="s">
        <v>146</v>
      </c>
      <c r="L47" s="25" t="s">
        <v>147</v>
      </c>
      <c r="M47" s="25">
        <f>11*13.7</f>
        <v>150.7</v>
      </c>
    </row>
    <row r="48" spans="1:13" ht="12.75">
      <c r="A48" t="s">
        <v>12</v>
      </c>
      <c r="F48" s="11">
        <v>5781.62</v>
      </c>
      <c r="J48" s="20">
        <v>7</v>
      </c>
      <c r="K48" s="20"/>
      <c r="L48" s="25"/>
      <c r="M48" s="25"/>
    </row>
    <row r="49" spans="1:13" ht="12.75">
      <c r="A49" s="6" t="s">
        <v>15</v>
      </c>
      <c r="F49" s="11">
        <f>(2000)*1.202</f>
        <v>2404</v>
      </c>
      <c r="J49" s="20">
        <v>8</v>
      </c>
      <c r="K49" s="20"/>
      <c r="L49" s="25"/>
      <c r="M49" s="25"/>
    </row>
    <row r="50" spans="1:13" ht="12.75">
      <c r="A50" s="6" t="s">
        <v>82</v>
      </c>
      <c r="E50" s="5">
        <v>0</v>
      </c>
      <c r="F50" s="11">
        <f>E50*E32</f>
        <v>0</v>
      </c>
      <c r="J50" s="20">
        <v>9</v>
      </c>
      <c r="K50" s="56"/>
      <c r="L50" s="25"/>
      <c r="M50" s="25"/>
    </row>
    <row r="51" spans="1:13" ht="12.75">
      <c r="A51" s="4" t="s">
        <v>33</v>
      </c>
      <c r="F51" s="31">
        <f>F48+F49+F50</f>
        <v>8185.62</v>
      </c>
      <c r="J51" s="20">
        <v>10</v>
      </c>
      <c r="K51" s="20"/>
      <c r="L51" s="25"/>
      <c r="M51" s="25"/>
    </row>
    <row r="52" spans="1:13" ht="12.75">
      <c r="A52" s="4" t="s">
        <v>16</v>
      </c>
      <c r="J52" s="20">
        <v>11</v>
      </c>
      <c r="K52" s="20"/>
      <c r="L52" s="25"/>
      <c r="M52" s="25"/>
    </row>
    <row r="53" spans="1:13" ht="12.75">
      <c r="A53" t="s">
        <v>74</v>
      </c>
      <c r="C53" s="13"/>
      <c r="D53" s="45">
        <v>1.92</v>
      </c>
      <c r="E53" s="13" t="s">
        <v>14</v>
      </c>
      <c r="F53" s="11">
        <f>D53*E32</f>
        <v>5462.208</v>
      </c>
      <c r="J53" s="20">
        <v>12</v>
      </c>
      <c r="K53" s="20"/>
      <c r="L53" s="25"/>
      <c r="M53" s="25"/>
    </row>
    <row r="54" spans="1:13" ht="12.75">
      <c r="A54" t="s">
        <v>78</v>
      </c>
      <c r="B54">
        <v>0</v>
      </c>
      <c r="C54" t="s">
        <v>13</v>
      </c>
      <c r="D54" s="5">
        <v>0</v>
      </c>
      <c r="E54" t="s">
        <v>14</v>
      </c>
      <c r="F54" s="5"/>
      <c r="J54" s="20">
        <v>13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5462.208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51">
        <v>166307</v>
      </c>
      <c r="D57">
        <v>228935.4</v>
      </c>
      <c r="E57">
        <v>2844.9</v>
      </c>
      <c r="F57" s="34">
        <f>C57/D57*E57</f>
        <v>2066.638817325761</v>
      </c>
      <c r="J57" s="20">
        <v>16</v>
      </c>
      <c r="K57" s="20"/>
      <c r="L57" s="25"/>
      <c r="M57" s="25"/>
    </row>
    <row r="58" spans="1:13" ht="12.75">
      <c r="A58" t="s">
        <v>20</v>
      </c>
      <c r="F58" s="34">
        <f>M20</f>
        <v>254.16891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v>0</v>
      </c>
      <c r="J59" s="20">
        <v>18</v>
      </c>
      <c r="K59" s="20"/>
      <c r="L59" s="25"/>
      <c r="M59" s="25"/>
    </row>
    <row r="60" spans="1:13" ht="12.75">
      <c r="A60" t="s">
        <v>71</v>
      </c>
      <c r="F60" s="5">
        <f>2*600*1.202</f>
        <v>1442.3999999999999</v>
      </c>
      <c r="J60" s="20">
        <v>19</v>
      </c>
      <c r="K60" s="20"/>
      <c r="L60" s="25"/>
      <c r="M60" s="25"/>
    </row>
    <row r="61" spans="1:13" ht="12.75">
      <c r="A61" t="s">
        <v>22</v>
      </c>
      <c r="F61" s="11">
        <f>M69</f>
        <v>464.22999999999996</v>
      </c>
      <c r="J61" s="20">
        <v>20</v>
      </c>
      <c r="K61" s="20"/>
      <c r="L61" s="25"/>
      <c r="M61" s="25"/>
    </row>
    <row r="62" spans="1:13" ht="12.75">
      <c r="A62" t="s">
        <v>23</v>
      </c>
      <c r="F62" s="5"/>
      <c r="J62" s="20">
        <v>21</v>
      </c>
      <c r="K62" s="20"/>
      <c r="L62" s="25"/>
      <c r="M62" s="25"/>
    </row>
    <row r="63" spans="1:13" ht="12.75">
      <c r="A63" t="s">
        <v>24</v>
      </c>
      <c r="F63" s="5"/>
      <c r="J63" s="20">
        <v>22</v>
      </c>
      <c r="K63" s="20"/>
      <c r="L63" s="25"/>
      <c r="M63" s="25"/>
    </row>
    <row r="64" spans="2:13" ht="12.75">
      <c r="B64">
        <v>2844.9</v>
      </c>
      <c r="C64" t="s">
        <v>13</v>
      </c>
      <c r="D64" s="11">
        <v>0.49</v>
      </c>
      <c r="E64" t="s">
        <v>14</v>
      </c>
      <c r="F64" s="11">
        <f>B64*D64</f>
        <v>1394.001</v>
      </c>
      <c r="J64" s="20">
        <v>23</v>
      </c>
      <c r="K64" s="20"/>
      <c r="L64" s="25"/>
      <c r="M64" s="25"/>
    </row>
    <row r="65" spans="1:13" ht="12.75">
      <c r="A65" t="s">
        <v>83</v>
      </c>
      <c r="D65" s="11">
        <v>0</v>
      </c>
      <c r="F65" s="11">
        <f>D65*E32</f>
        <v>0</v>
      </c>
      <c r="J65" s="20">
        <v>24</v>
      </c>
      <c r="K65" s="20"/>
      <c r="L65" s="25"/>
      <c r="M65" s="25"/>
    </row>
    <row r="66" spans="1:13" ht="12.75">
      <c r="A66" s="4" t="s">
        <v>25</v>
      </c>
      <c r="B66" s="10"/>
      <c r="C66" s="10"/>
      <c r="F66" s="31">
        <f>SUM(F57:F65)</f>
        <v>5621.438727325761</v>
      </c>
      <c r="J66" s="20">
        <v>25</v>
      </c>
      <c r="K66" s="20"/>
      <c r="L66" s="25"/>
      <c r="M66" s="25"/>
    </row>
    <row r="67" spans="1:13" ht="12.75">
      <c r="A67" s="4" t="s">
        <v>26</v>
      </c>
      <c r="F67" s="5"/>
      <c r="J67" s="20">
        <v>26</v>
      </c>
      <c r="K67" s="20"/>
      <c r="L67" s="25"/>
      <c r="M67" s="25"/>
    </row>
    <row r="68" spans="1:13" ht="12.75">
      <c r="A68" t="s">
        <v>27</v>
      </c>
      <c r="B68">
        <v>2844.9</v>
      </c>
      <c r="C68" t="s">
        <v>65</v>
      </c>
      <c r="D68" s="5">
        <v>0.23</v>
      </c>
      <c r="E68" t="s">
        <v>14</v>
      </c>
      <c r="F68" s="11">
        <f>B68*D68</f>
        <v>654.327</v>
      </c>
      <c r="J68" s="20">
        <v>27</v>
      </c>
      <c r="K68" s="20"/>
      <c r="L68" s="25"/>
      <c r="M68" s="25"/>
    </row>
    <row r="69" spans="1:13" ht="12.75">
      <c r="A69" t="s">
        <v>28</v>
      </c>
      <c r="F69" s="5"/>
      <c r="J69" s="20"/>
      <c r="K69" s="20"/>
      <c r="L69" s="30" t="s">
        <v>64</v>
      </c>
      <c r="M69" s="33">
        <f>SUM(M42:M68)</f>
        <v>464.22999999999996</v>
      </c>
    </row>
    <row r="70" spans="1:6" ht="12.75">
      <c r="A70" s="7" t="s">
        <v>72</v>
      </c>
      <c r="F70" s="5"/>
    </row>
    <row r="71" spans="2:6" ht="12.75">
      <c r="B71">
        <v>2844.9</v>
      </c>
      <c r="C71" t="s">
        <v>13</v>
      </c>
      <c r="D71" s="11">
        <v>1.17</v>
      </c>
      <c r="E71" t="s">
        <v>14</v>
      </c>
      <c r="F71" s="11">
        <f>B71*D71</f>
        <v>3328.533</v>
      </c>
    </row>
    <row r="72" spans="1:6" ht="12.75">
      <c r="A72" s="4" t="s">
        <v>29</v>
      </c>
      <c r="F72" s="31">
        <f>F68+F71</f>
        <v>3982.8599999999997</v>
      </c>
    </row>
    <row r="73" ht="12.75">
      <c r="A73" s="4" t="s">
        <v>30</v>
      </c>
    </row>
    <row r="74" spans="1:6" ht="12.75">
      <c r="A74" s="7" t="s">
        <v>73</v>
      </c>
      <c r="B74" s="7"/>
      <c r="C74" s="7"/>
      <c r="D74" s="7"/>
      <c r="E74" s="7"/>
      <c r="F74" s="7"/>
    </row>
    <row r="75" spans="2:6" ht="12.75">
      <c r="B75">
        <v>2844.9</v>
      </c>
      <c r="C75" t="s">
        <v>13</v>
      </c>
      <c r="D75" s="11">
        <v>2.23</v>
      </c>
      <c r="E75" t="s">
        <v>14</v>
      </c>
      <c r="F75" s="11">
        <f>B75*D75</f>
        <v>6344.127</v>
      </c>
    </row>
    <row r="76" spans="1:6" ht="12.75">
      <c r="A76" s="4" t="s">
        <v>31</v>
      </c>
      <c r="F76" s="31">
        <f>SUM(F75)</f>
        <v>6344.127</v>
      </c>
    </row>
    <row r="77" spans="1:6" ht="12.75">
      <c r="A77" s="47" t="s">
        <v>77</v>
      </c>
      <c r="B77" s="48"/>
      <c r="C77" s="48"/>
      <c r="D77" s="49">
        <v>0</v>
      </c>
      <c r="E77" s="48"/>
      <c r="F77" s="50">
        <f>D77*E32</f>
        <v>0</v>
      </c>
    </row>
    <row r="78" spans="1:6" ht="12.75">
      <c r="A78" s="1" t="s">
        <v>32</v>
      </c>
      <c r="B78" s="1"/>
      <c r="F78" s="31">
        <f>F51+F55+F66+F72+F76+F77</f>
        <v>29596.253727325762</v>
      </c>
    </row>
    <row r="79" spans="1:6" ht="12.75">
      <c r="A79" s="1" t="s">
        <v>75</v>
      </c>
      <c r="B79" s="35"/>
      <c r="C79" s="35">
        <v>0.03</v>
      </c>
      <c r="D79" s="1"/>
      <c r="E79" s="1"/>
      <c r="F79" s="31">
        <f>F78*3%</f>
        <v>887.8876118197728</v>
      </c>
    </row>
    <row r="80" spans="1:6" ht="12.75">
      <c r="A80" s="1"/>
      <c r="B80" s="35" t="s">
        <v>132</v>
      </c>
      <c r="C80" s="35"/>
      <c r="D80" s="1"/>
      <c r="E80" s="57" t="s">
        <v>133</v>
      </c>
      <c r="F80" s="58">
        <f>(1746.84*4)+1746.84</f>
        <v>8734.199999999999</v>
      </c>
    </row>
    <row r="81" spans="1:6" ht="12.75">
      <c r="A81" s="1"/>
      <c r="B81" s="35" t="s">
        <v>134</v>
      </c>
      <c r="C81" s="35"/>
      <c r="D81" s="1"/>
      <c r="E81" s="57" t="s">
        <v>133</v>
      </c>
      <c r="F81" s="58">
        <f>(429.86*4)+429.86</f>
        <v>2149.3</v>
      </c>
    </row>
    <row r="82" spans="1:6" ht="12.75">
      <c r="A82" s="1"/>
      <c r="B82" s="35" t="s">
        <v>135</v>
      </c>
      <c r="C82" s="35"/>
      <c r="D82" s="1"/>
      <c r="E82" s="57" t="s">
        <v>133</v>
      </c>
      <c r="F82" s="58">
        <f>(2806.25*4)+2806.25</f>
        <v>14031.25</v>
      </c>
    </row>
    <row r="83" spans="1:6" ht="15">
      <c r="A83" s="12" t="s">
        <v>34</v>
      </c>
      <c r="B83" s="12"/>
      <c r="C83" s="44"/>
      <c r="D83" s="44"/>
      <c r="E83" s="44"/>
      <c r="F83" s="41">
        <f>F78+F79+F80+F81+F82</f>
        <v>55398.891339145535</v>
      </c>
    </row>
    <row r="84" spans="2:9" ht="12.75">
      <c r="B84" s="36" t="s">
        <v>67</v>
      </c>
      <c r="C84" s="37" t="s">
        <v>68</v>
      </c>
      <c r="D84" s="22" t="s">
        <v>69</v>
      </c>
      <c r="E84" s="22" t="s">
        <v>70</v>
      </c>
      <c r="F84" s="40" t="s">
        <v>131</v>
      </c>
      <c r="I84" s="7"/>
    </row>
    <row r="85" spans="1:6" ht="12.75">
      <c r="A85" s="13"/>
      <c r="B85" s="38">
        <v>42856</v>
      </c>
      <c r="C85" s="39">
        <v>-746772</v>
      </c>
      <c r="D85" s="42">
        <f>F43</f>
        <v>35739.27</v>
      </c>
      <c r="E85" s="42">
        <f>F83</f>
        <v>55398.891339145535</v>
      </c>
      <c r="F85" s="43">
        <f>C85+D85-E85</f>
        <v>-766431.6213391455</v>
      </c>
    </row>
    <row r="87" spans="1:6" ht="13.5" thickBot="1">
      <c r="A87" t="s">
        <v>111</v>
      </c>
      <c r="C87" s="53">
        <v>42856</v>
      </c>
      <c r="D87" s="8" t="s">
        <v>112</v>
      </c>
      <c r="E87" s="53">
        <v>42886</v>
      </c>
      <c r="F87" t="s">
        <v>113</v>
      </c>
    </row>
    <row r="88" spans="1:7" ht="13.5" thickBot="1">
      <c r="A88" t="s">
        <v>114</v>
      </c>
      <c r="F88" s="54">
        <f>E85</f>
        <v>55398.891339145535</v>
      </c>
      <c r="G88" t="s">
        <v>14</v>
      </c>
    </row>
    <row r="89" ht="12.75">
      <c r="A89" t="s">
        <v>115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7" ht="12.75">
      <c r="B97" t="s">
        <v>122</v>
      </c>
    </row>
    <row r="99" ht="12.75">
      <c r="A99" t="s">
        <v>123</v>
      </c>
    </row>
    <row r="102" ht="12.75">
      <c r="A102" t="s">
        <v>124</v>
      </c>
    </row>
    <row r="104" ht="12.75">
      <c r="A104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Людмила</cp:lastModifiedBy>
  <cp:lastPrinted>2017-08-21T12:53:26Z</cp:lastPrinted>
  <dcterms:created xsi:type="dcterms:W3CDTF">2008-08-18T07:30:19Z</dcterms:created>
  <dcterms:modified xsi:type="dcterms:W3CDTF">2017-08-21T12:53:29Z</dcterms:modified>
  <cp:category/>
  <cp:version/>
  <cp:contentType/>
  <cp:contentStatus/>
</cp:coreProperties>
</file>