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<sst xmlns="http://schemas.openxmlformats.org/spreadsheetml/2006/main" count="181" uniqueCount="154">
  <si>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</si>
  <si>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</si>
  <si>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</si>
  <si>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</si>
  <si>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</si>
  <si>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</si>
  <si>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</si>
  <si>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</si>
  <si>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</si>
  <si>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</si>
  <si>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</si>
  <si>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</si>
  <si>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</si>
  <si>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</si>
  <si>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</si>
  <si>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</si>
  <si>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</si>
  <si>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</si>
  <si>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</si>
  <si>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</si>
  <si>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</si>
  <si>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</si>
  <si>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</si>
  <si>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</si>
  <si>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</si>
  <si>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</si>
  <si>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</si>
  <si>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</si>
  <si>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</si>
  <si>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</si>
  <si>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</si>
  <si>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</si>
  <si>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</si>
  <si>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</si>
  <si>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</si>
  <si>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</si>
  <si>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</si>
  <si>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</si>
  <si>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</si>
  <si>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</si>
  <si>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</si>
  <si>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</si>
  <si>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</si>
  <si>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</si>
  <si>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</si>
  <si>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</si>
  <si>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</si>
  <si>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</si>
  <si>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</si>
  <si>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</si>
  <si>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</si>
  <si>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</si>
  <si>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</si>
  <si>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</si>
  <si>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</si>
  <si>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</si>
  <si>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</si>
  <si>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</si>
  <si>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</si>
  <si>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</si>
  <si>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</si>
  <si>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</si>
  <si>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</si>
  <si>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</si>
  <si>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</si>
  <si>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</si>
  <si>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</si>
  <si>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</si>
  <si>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</si>
  <si>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</si>
  <si>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</si>
  <si>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</si>
  <si>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</si>
  <si>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</si>
  <si>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</si>
  <si>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</si>
  <si>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</si>
  <si>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</si>
  <si>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</si>
  <si>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</si>
  <si>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</si>
  <si>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</si>
  <si>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</si>
  <si>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</si>
  <si>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</si>
  <si>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</si>
  <si>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</si>
  <si>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</si>
  <si>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</si>
  <si>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</si>
  <si>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</si>
  <si>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</si>
  <si>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</si>
  <si>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</si>
  <si>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</si>
  <si>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</si>
  <si>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</si>
  <si>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</si>
  <si>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</si>
  <si>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</si>
  <si>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</si>
  <si>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</si>
  <si>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</si>
  <si>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</si>
  <si>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</si>
  <si>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</si>
  <si>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</si>
  <si>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</si>
  <si>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</si>
  <si>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</si>
  <si>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</si>
  <si>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</si>
  <si>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</si>
  <si>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</si>
  <si>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</si>
  <si>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</si>
  <si>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</si>
  <si>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</si>
  <si>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</si>
  <si>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</si>
  <si>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</si>
  <si>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</si>
  <si>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</si>
  <si>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</si>
  <si>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</si>
  <si>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</si>
  <si>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</si>
  <si>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</si>
  <si>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</si>
  <si>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</si>
  <si>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</si>
  <si>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</si>
  <si>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</si>
  <si>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</si>
  <si>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</si>
  <si>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вентиля д 20 (4шт) кв.25</t>
  </si>
  <si>
    <t>смена сгона д 20 (4шт) кв.25</t>
  </si>
  <si>
    <t>вентиль 20</t>
  </si>
  <si>
    <t>4шт</t>
  </si>
  <si>
    <t>сгон 20</t>
  </si>
  <si>
    <t>муфта п.пр. 20</t>
  </si>
  <si>
    <t>к/гайка 20</t>
  </si>
  <si>
    <t>диск</t>
  </si>
  <si>
    <t>1шт</t>
  </si>
  <si>
    <t>установка хомута (1шт) кв.25</t>
  </si>
  <si>
    <t>хомут 20</t>
  </si>
  <si>
    <t>ремонт кровли (10м2)</t>
  </si>
  <si>
    <t>эластобит</t>
  </si>
  <si>
    <t>4 рул.</t>
  </si>
  <si>
    <t>газ-пропан</t>
  </si>
  <si>
    <t>7кг</t>
  </si>
  <si>
    <t>смена ламп (15шт) п-д 2,3</t>
  </si>
  <si>
    <t>лампа</t>
  </si>
  <si>
    <t>15шт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</si>
</sst>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9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6.029999999999999</v>
      </c>
      <c r="M20" s="34">
        <f>SUM(M6:M19)</f>
        <v>828.4532579999999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4*0.81</f>
        <v>3.24</v>
      </c>
      <c r="M24" s="33">
        <f aca="true" t="shared" si="1" ref="M24:M34">L24*89.21*1.202*1.15</f>
        <v>399.5405449199999</v>
      </c>
    </row>
    <row r="25" spans="1:13" ht="12.75">
      <c r="A25" t="s">
        <v>112</v>
      </c>
      <c r="J25" s="20">
        <v>2</v>
      </c>
      <c r="K25" s="20" t="s">
        <v>136</v>
      </c>
      <c r="L25" s="46">
        <f>0.04*28.7</f>
        <v>1.148</v>
      </c>
      <c r="M25" s="33">
        <f t="shared" si="1"/>
        <v>141.56560048399996</v>
      </c>
    </row>
    <row r="26" spans="1:13" ht="12.75">
      <c r="A26" t="s">
        <v>113</v>
      </c>
      <c r="J26" s="20">
        <v>3</v>
      </c>
      <c r="K26" s="20" t="s">
        <v>144</v>
      </c>
      <c r="L26" s="56">
        <v>1</v>
      </c>
      <c r="M26" s="33">
        <f t="shared" si="1"/>
        <v>123.31498299999998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146</v>
      </c>
      <c r="L27" s="46">
        <f>0.4*146.47</f>
        <v>58.588</v>
      </c>
      <c r="M27" s="33">
        <f t="shared" si="1"/>
        <v>7224.778224003999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151</v>
      </c>
      <c r="L28" s="25">
        <f>0.15*7.1</f>
        <v>1.065</v>
      </c>
      <c r="M28" s="33">
        <f t="shared" si="1"/>
        <v>131.33045689499997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65.041</v>
      </c>
      <c r="M35" s="34">
        <f>SUM(M24:M34)</f>
        <v>8020.529809302999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4*331</f>
        <v>1324</v>
      </c>
    </row>
    <row r="40" spans="1:13" ht="12.75">
      <c r="A40" s="2" t="s">
        <v>6</v>
      </c>
      <c r="F40" s="11">
        <f>47187.81+-679.58</f>
        <v>46508.229999999996</v>
      </c>
      <c r="J40" s="20">
        <v>2</v>
      </c>
      <c r="K40" s="20" t="s">
        <v>139</v>
      </c>
      <c r="L40" s="25" t="s">
        <v>138</v>
      </c>
      <c r="M40" s="25">
        <f>4*48</f>
        <v>192</v>
      </c>
    </row>
    <row r="41" spans="1:13" ht="12.75">
      <c r="A41" t="s">
        <v>7</v>
      </c>
      <c r="F41" s="5">
        <f>44493.31</f>
        <v>44493.31</v>
      </c>
      <c r="J41" s="20">
        <v>3</v>
      </c>
      <c r="K41" s="20" t="s">
        <v>140</v>
      </c>
      <c r="L41" s="25" t="s">
        <v>138</v>
      </c>
      <c r="M41" s="25">
        <f>4*69</f>
        <v>276</v>
      </c>
    </row>
    <row r="42" spans="2:13" ht="12.75">
      <c r="B42" t="s">
        <v>8</v>
      </c>
      <c r="F42" s="9">
        <f>F41/F40</f>
        <v>0.9566760549691958</v>
      </c>
      <c r="J42" s="20">
        <v>4</v>
      </c>
      <c r="K42" s="20" t="s">
        <v>141</v>
      </c>
      <c r="L42" s="25" t="s">
        <v>138</v>
      </c>
      <c r="M42" s="25">
        <f>4*15</f>
        <v>60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142</v>
      </c>
      <c r="L43" s="25" t="s">
        <v>143</v>
      </c>
      <c r="M43" s="25">
        <v>22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45393.31</v>
      </c>
      <c r="J44" s="20">
        <v>6</v>
      </c>
      <c r="K44" s="20" t="s">
        <v>145</v>
      </c>
      <c r="L44" s="25" t="s">
        <v>143</v>
      </c>
      <c r="M44" s="25">
        <v>190</v>
      </c>
    </row>
    <row r="45" spans="10:13" ht="12.75">
      <c r="J45" s="20">
        <v>7</v>
      </c>
      <c r="K45" s="20" t="s">
        <v>147</v>
      </c>
      <c r="L45" s="25" t="s">
        <v>148</v>
      </c>
      <c r="M45" s="25">
        <f>4*900</f>
        <v>3600</v>
      </c>
    </row>
    <row r="46" spans="2:13" ht="12.75">
      <c r="B46" s="1" t="s">
        <v>10</v>
      </c>
      <c r="C46" s="1"/>
      <c r="J46" s="20">
        <v>8</v>
      </c>
      <c r="K46" s="20" t="s">
        <v>149</v>
      </c>
      <c r="L46" s="25" t="s">
        <v>150</v>
      </c>
      <c r="M46" s="25">
        <f>7*106.56</f>
        <v>745.9200000000001</v>
      </c>
    </row>
    <row r="47" spans="10:13" ht="12.75">
      <c r="J47" s="20">
        <v>9</v>
      </c>
      <c r="K47" s="20" t="s">
        <v>152</v>
      </c>
      <c r="L47" s="25" t="s">
        <v>153</v>
      </c>
      <c r="M47" s="25">
        <f>15*13</f>
        <v>195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8203.65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6069.696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161506</v>
      </c>
      <c r="D58">
        <v>228935.4</v>
      </c>
      <c r="E58">
        <v>3161.3</v>
      </c>
      <c r="F58" s="35">
        <f>C58/D58*E58</f>
        <v>2230.18772020404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828.4532579999999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8020.529809302999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6604.92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6604.92</v>
      </c>
    </row>
    <row r="65" spans="2:6" ht="12.75">
      <c r="B65">
        <v>3161.3</v>
      </c>
      <c r="C65" t="s">
        <v>13</v>
      </c>
      <c r="D65" s="11">
        <v>0.23</v>
      </c>
      <c r="E65" t="s">
        <v>14</v>
      </c>
      <c r="F65" s="11">
        <f>B65*D65</f>
        <v>727.099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18411.18978750704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0.21</v>
      </c>
      <c r="E70" t="s">
        <v>14</v>
      </c>
      <c r="F70" s="11">
        <f>B70*D70</f>
        <v>663.873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1.01</v>
      </c>
      <c r="E73" t="s">
        <v>14</v>
      </c>
      <c r="F73" s="11">
        <f>B73*D73</f>
        <v>3192.913</v>
      </c>
    </row>
    <row r="74" spans="1:6" ht="12.75">
      <c r="A74" s="4" t="s">
        <v>29</v>
      </c>
      <c r="F74" s="32">
        <f>F70+F73</f>
        <v>3856.786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2.4</v>
      </c>
      <c r="E77" t="s">
        <v>14</v>
      </c>
      <c r="F77" s="11">
        <f>B77*D77</f>
        <v>7587.12</v>
      </c>
    </row>
    <row r="78" spans="1:6" ht="12.75">
      <c r="A78" s="4" t="s">
        <v>31</v>
      </c>
      <c r="F78" s="32">
        <f>SUM(F77)</f>
        <v>7587.12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44128.44178750704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2559.4496236754085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51242.601411182455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42979</v>
      </c>
      <c r="C87" s="40">
        <v>-54674</v>
      </c>
      <c r="D87" s="43">
        <f>F44</f>
        <v>45393.31</v>
      </c>
      <c r="E87" s="43">
        <f>F85</f>
        <v>51242.601411182455</v>
      </c>
      <c r="F87" s="44">
        <f>C87+D87-E87</f>
        <v>-60523.29141118246</v>
      </c>
    </row>
    <row r="89" spans="1:6" ht="13.5" thickBot="1">
      <c r="A89" t="s">
        <v>85</v>
      </c>
      <c r="C89" s="54">
        <v>42979</v>
      </c>
      <c r="D89" s="8" t="s">
        <v>86</v>
      </c>
      <c r="E89" s="54">
        <v>43038</v>
      </c>
      <c r="F89" t="s">
        <v>87</v>
      </c>
    </row>
    <row r="90" spans="1:7" ht="13.5" thickBot="1">
      <c r="A90" t="s">
        <v>88</v>
      </c>
      <c r="F90" s="55">
        <f>E87</f>
        <v>51242.601411182455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2017-12-05T11:57:13Z</dcterms:modified>
  <cp:category/>
  <cp:version/>
  <cp:contentType/>
  <cp:contentStatus/>
</cp:coreProperties>
</file>