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<sst xmlns="http://schemas.openxmlformats.org/spreadsheetml/2006/main" count="197" uniqueCount="167">
  <si>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</si>
  <si>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</si>
  <si>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</si>
  <si>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</si>
  <si>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</si>
  <si>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</si>
  <si>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</si>
  <si>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</si>
  <si>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</si>
  <si>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</si>
  <si>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</si>
  <si>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</si>
  <si>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</si>
  <si>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</si>
  <si>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</si>
  <si>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</si>
  <si>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</si>
  <si>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</si>
  <si>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</si>
  <si>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</si>
  <si>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</si>
  <si>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</si>
  <si>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</si>
  <si>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</si>
  <si>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</si>
  <si>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</si>
  <si>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</si>
  <si>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</si>
  <si>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</si>
  <si>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</si>
  <si>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</si>
  <si>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</si>
  <si>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</si>
  <si>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</si>
  <si>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</si>
  <si>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</si>
  <si>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</si>
  <si>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</si>
  <si>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</si>
  <si>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</si>
  <si>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</si>
  <si>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</si>
  <si>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</si>
  <si>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</si>
  <si>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</si>
  <si>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</si>
  <si>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</si>
  <si>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</si>
  <si>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</si>
  <si>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</si>
  <si>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</si>
  <si>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</si>
  <si>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</si>
  <si>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</si>
  <si>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</si>
  <si>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</si>
  <si>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</si>
  <si>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</si>
  <si>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</si>
  <si>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</si>
  <si>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</si>
  <si>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</si>
  <si>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</si>
  <si>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</si>
  <si>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</si>
  <si>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</si>
  <si>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</si>
  <si>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</si>
  <si>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</si>
  <si>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</si>
  <si>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</si>
  <si>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</si>
  <si>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</si>
  <si>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</si>
  <si>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</si>
  <si>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</si>
  <si>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</si>
  <si>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</si>
  <si>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</si>
  <si>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</si>
  <si>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</si>
  <si>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</si>
  <si>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</si>
  <si>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</si>
  <si>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</si>
  <si>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</si>
  <si>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</si>
  <si>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</si>
  <si>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</si>
  <si>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</si>
  <si>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</si>
  <si>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</si>
  <si>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</si>
  <si>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</si>
  <si>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</si>
  <si>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</si>
  <si>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</si>
  <si>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</si>
  <si>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</si>
  <si>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</si>
  <si>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</si>
  <si>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</si>
  <si>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</si>
  <si>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</si>
  <si>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</si>
  <si>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</si>
  <si>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</si>
  <si>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</si>
  <si>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</si>
  <si>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</si>
  <si>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</si>
  <si>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</si>
  <si>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</si>
  <si>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</si>
  <si>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</si>
  <si>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</si>
  <si>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</si>
  <si>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</si>
  <si>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</si>
  <si>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</si>
  <si>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</si>
  <si>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</si>
  <si>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</si>
  <si>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</si>
  <si>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</si>
  <si>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</si>
  <si>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</si>
  <si>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</si>
  <si>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</si>
  <si>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</si>
  <si>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</si>
  <si>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</si>
  <si>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</si>
  <si>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</si>
  <si>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</si>
  <si>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смена труб д 25 на п.пр. (4мп) кв.6</t>
  </si>
  <si>
    <t>смена труб д 20 на п.пр. (4мп) кв.6</t>
  </si>
  <si>
    <t>смена вентиля д 15 (1шт) кв.6</t>
  </si>
  <si>
    <t>труба д 25 п.пр.</t>
  </si>
  <si>
    <t>4мп</t>
  </si>
  <si>
    <t>труба д 20 п.пр.</t>
  </si>
  <si>
    <t>муфта 25</t>
  </si>
  <si>
    <t>3шт</t>
  </si>
  <si>
    <t>уголок 25</t>
  </si>
  <si>
    <t>2шт</t>
  </si>
  <si>
    <t>тройник 25</t>
  </si>
  <si>
    <t>муфта 20</t>
  </si>
  <si>
    <t>вентиль д 15</t>
  </si>
  <si>
    <t>1шт</t>
  </si>
  <si>
    <t>смена труб д 89 (2мп) эл.уз.</t>
  </si>
  <si>
    <t xml:space="preserve">смена вентиля д 15 (2шт) эл.уз. </t>
  </si>
  <si>
    <t xml:space="preserve">смена вентиля д 20 (1шт) эл.уз. </t>
  </si>
  <si>
    <t>вентиль д 20</t>
  </si>
  <si>
    <t>труба д 89</t>
  </si>
  <si>
    <t>2мп</t>
  </si>
  <si>
    <t>отвод д 89</t>
  </si>
  <si>
    <t>электроды</t>
  </si>
  <si>
    <t>4кг</t>
  </si>
  <si>
    <t>болты, гайки</t>
  </si>
  <si>
    <t>8шт</t>
  </si>
  <si>
    <t>устр-во врезки д 15 (2шт) эл.уз.</t>
  </si>
  <si>
    <t>врезка</t>
  </si>
  <si>
    <t>лампа</t>
  </si>
  <si>
    <t>смена ламп (7шт)</t>
  </si>
  <si>
    <t>7шт</t>
  </si>
  <si>
    <t xml:space="preserve">смена патрона (1шт) 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</si>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</sst>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5" sqref="M5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129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128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1287.331182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25">
        <f>0.04*184.3</f>
        <v>7.372000000000001</v>
      </c>
      <c r="M24" s="33">
        <f>L24*114.3*1.202*1.15</f>
        <v>1164.75307308</v>
      </c>
    </row>
    <row r="25" spans="1:13" ht="12.75">
      <c r="A25" t="s">
        <v>106</v>
      </c>
      <c r="J25" s="20">
        <v>2</v>
      </c>
      <c r="K25" s="20" t="s">
        <v>136</v>
      </c>
      <c r="L25" s="45">
        <f>0.04*224.9</f>
        <v>8.996</v>
      </c>
      <c r="M25" s="33">
        <f aca="true" t="shared" si="1" ref="M25:M35">L25*114.3*1.202*1.15</f>
        <v>1421.3400224399998</v>
      </c>
    </row>
    <row r="26" spans="1:13" ht="12.75">
      <c r="A26" t="s">
        <v>107</v>
      </c>
      <c r="J26" s="20">
        <v>3</v>
      </c>
      <c r="K26" s="20" t="s">
        <v>137</v>
      </c>
      <c r="L26" s="25">
        <v>0.81</v>
      </c>
      <c r="M26" s="33">
        <f t="shared" si="1"/>
        <v>127.97748089999997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149</v>
      </c>
      <c r="L27" s="25">
        <f>0.02*174.8</f>
        <v>3.4960000000000004</v>
      </c>
      <c r="M27" s="33">
        <f t="shared" si="1"/>
        <v>552.35712744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25">
        <f>0.02*81</f>
        <v>1.62</v>
      </c>
      <c r="M28" s="33">
        <f t="shared" si="1"/>
        <v>255.95496179999995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151</v>
      </c>
      <c r="L29" s="25">
        <f>0.01*81</f>
        <v>0.81</v>
      </c>
      <c r="M29" s="33">
        <f t="shared" si="1"/>
        <v>127.97748089999997</v>
      </c>
    </row>
    <row r="30" spans="10:13" ht="12.75">
      <c r="J30" s="20">
        <v>7</v>
      </c>
      <c r="K30" s="20" t="s">
        <v>160</v>
      </c>
      <c r="L30" s="25">
        <f>2*4.46</f>
        <v>8.92</v>
      </c>
      <c r="M30" s="33">
        <f t="shared" si="1"/>
        <v>1409.3322587999999</v>
      </c>
    </row>
    <row r="31" spans="2:13" ht="12.75">
      <c r="B31" t="s">
        <v>0</v>
      </c>
      <c r="J31" s="20">
        <v>8</v>
      </c>
      <c r="K31" s="20" t="s">
        <v>163</v>
      </c>
      <c r="L31" s="25">
        <f>0.07*7.1</f>
        <v>0.497</v>
      </c>
      <c r="M31" s="33">
        <f t="shared" si="1"/>
        <v>78.52445433</v>
      </c>
    </row>
    <row r="32" spans="10:13" ht="12.75">
      <c r="J32" s="20">
        <v>9</v>
      </c>
      <c r="K32" s="20" t="s">
        <v>165</v>
      </c>
      <c r="L32" s="25">
        <v>0.241</v>
      </c>
      <c r="M32" s="33">
        <f t="shared" si="1"/>
        <v>38.07725048999999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32.762</v>
      </c>
      <c r="M36" s="34">
        <f>SUM(M24:M35)</f>
        <v>5176.294110179999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47142.74+1848.88+658.1+1064.5</f>
        <v>50714.219999999994</v>
      </c>
      <c r="J40" s="20">
        <v>1</v>
      </c>
      <c r="K40" s="20" t="s">
        <v>138</v>
      </c>
      <c r="L40" s="52" t="s">
        <v>139</v>
      </c>
      <c r="M40" s="25">
        <f>4*140</f>
        <v>560</v>
      </c>
    </row>
    <row r="41" spans="1:13" ht="12.75">
      <c r="A41" t="s">
        <v>7</v>
      </c>
      <c r="F41" s="5">
        <f>40981.46+5.77+0</f>
        <v>40987.229999999996</v>
      </c>
      <c r="J41" s="20">
        <v>2</v>
      </c>
      <c r="K41" s="20" t="s">
        <v>140</v>
      </c>
      <c r="L41" s="25" t="s">
        <v>139</v>
      </c>
      <c r="M41" s="25">
        <f>4*92</f>
        <v>368</v>
      </c>
    </row>
    <row r="42" spans="2:13" ht="12.75">
      <c r="B42" t="s">
        <v>8</v>
      </c>
      <c r="F42" s="9">
        <f>F41/F40</f>
        <v>0.8081999486534546</v>
      </c>
      <c r="J42" s="20">
        <v>3</v>
      </c>
      <c r="K42" s="20" t="s">
        <v>141</v>
      </c>
      <c r="L42" s="25" t="s">
        <v>142</v>
      </c>
      <c r="M42" s="25">
        <f>3*80</f>
        <v>240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143</v>
      </c>
      <c r="L43" s="25" t="s">
        <v>144</v>
      </c>
      <c r="M43" s="25">
        <f>2*26</f>
        <v>52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41887.229999999996</v>
      </c>
      <c r="J44" s="20">
        <v>5</v>
      </c>
      <c r="K44" s="20" t="s">
        <v>145</v>
      </c>
      <c r="L44" s="25" t="s">
        <v>144</v>
      </c>
      <c r="M44" s="25">
        <f>2*15.61</f>
        <v>31.22</v>
      </c>
    </row>
    <row r="45" spans="10:13" ht="12.75">
      <c r="J45" s="20">
        <v>6</v>
      </c>
      <c r="K45" s="20" t="s">
        <v>146</v>
      </c>
      <c r="L45" s="25" t="s">
        <v>144</v>
      </c>
      <c r="M45" s="25">
        <f>2*51.5</f>
        <v>103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142</v>
      </c>
      <c r="M46" s="25">
        <f>3*212</f>
        <v>636</v>
      </c>
    </row>
    <row r="47" spans="10:13" ht="12.75">
      <c r="J47" s="20">
        <v>8</v>
      </c>
      <c r="K47" s="20" t="s">
        <v>152</v>
      </c>
      <c r="L47" s="25" t="s">
        <v>148</v>
      </c>
      <c r="M47" s="25">
        <v>319.18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154</v>
      </c>
      <c r="M48" s="45">
        <f>18.8*56.48</f>
        <v>1061.824</v>
      </c>
    </row>
    <row r="49" spans="1:13" ht="12.75">
      <c r="A49" t="s">
        <v>12</v>
      </c>
      <c r="F49" s="11">
        <v>5781.62</v>
      </c>
      <c r="J49" s="20">
        <v>10</v>
      </c>
      <c r="K49" s="20" t="s">
        <v>155</v>
      </c>
      <c r="L49" s="25" t="s">
        <v>148</v>
      </c>
      <c r="M49" s="25">
        <f>1*244</f>
        <v>244</v>
      </c>
    </row>
    <row r="50" spans="1:13" ht="12.75">
      <c r="A50" s="6" t="s">
        <v>15</v>
      </c>
      <c r="F50" s="11">
        <f>800*1.202</f>
        <v>961.5999999999999</v>
      </c>
      <c r="J50" s="20">
        <v>11</v>
      </c>
      <c r="K50" s="20" t="s">
        <v>156</v>
      </c>
      <c r="L50" s="25" t="s">
        <v>157</v>
      </c>
      <c r="M50" s="25">
        <f>4*130</f>
        <v>520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158</v>
      </c>
      <c r="L51" s="25" t="s">
        <v>159</v>
      </c>
      <c r="M51" s="25">
        <f>8*2.2</f>
        <v>17.6</v>
      </c>
    </row>
    <row r="52" spans="1:13" ht="12.75">
      <c r="A52" s="4" t="s">
        <v>34</v>
      </c>
      <c r="F52" s="32">
        <f>F49+F50+F51</f>
        <v>6743.219999999999</v>
      </c>
      <c r="J52" s="20">
        <v>13</v>
      </c>
      <c r="K52" s="20" t="s">
        <v>161</v>
      </c>
      <c r="L52" s="25" t="s">
        <v>144</v>
      </c>
      <c r="M52" s="25">
        <f>2*38.33</f>
        <v>76.66</v>
      </c>
    </row>
    <row r="53" spans="1:13" ht="12.75">
      <c r="A53" s="4" t="s">
        <v>16</v>
      </c>
      <c r="J53" s="20">
        <v>14</v>
      </c>
      <c r="K53" s="20" t="s">
        <v>162</v>
      </c>
      <c r="L53" s="25" t="s">
        <v>164</v>
      </c>
      <c r="M53" s="25">
        <f>7*13.8</f>
        <v>96.60000000000001</v>
      </c>
    </row>
    <row r="54" spans="1:13" ht="12.75">
      <c r="A54" t="s">
        <v>74</v>
      </c>
      <c r="D54" s="5">
        <v>1.92</v>
      </c>
      <c r="E54" t="s">
        <v>14</v>
      </c>
      <c r="F54" s="11">
        <f>E33*D54</f>
        <v>6060.48</v>
      </c>
      <c r="J54" s="20">
        <v>15</v>
      </c>
      <c r="K54" s="20" t="s">
        <v>166</v>
      </c>
      <c r="L54" s="25" t="s">
        <v>148</v>
      </c>
      <c r="M54" s="25">
        <f>1*17.7</f>
        <v>17.7</v>
      </c>
    </row>
    <row r="55" spans="1:13" ht="12.75">
      <c r="A55" t="s">
        <v>79</v>
      </c>
      <c r="B55">
        <v>828.6</v>
      </c>
      <c r="C55" t="s">
        <v>13</v>
      </c>
      <c r="D55" s="11">
        <v>0.1</v>
      </c>
      <c r="E55" t="s">
        <v>14</v>
      </c>
      <c r="F55" s="11">
        <f>B55*D55</f>
        <v>82.86000000000001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6143.339999999999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166307</v>
      </c>
      <c r="D58">
        <v>228935.4</v>
      </c>
      <c r="E58">
        <v>3156.5</v>
      </c>
      <c r="F58" s="35">
        <f>C58/D58*E58</f>
        <v>2292.9963889376654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1287.331182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5176.294110179999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4343.784000000001</v>
      </c>
    </row>
    <row r="62" spans="1:6" ht="12.75">
      <c r="A62" t="s">
        <v>22</v>
      </c>
      <c r="F62" s="5">
        <f>M61</f>
        <v>4343.784000000001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0.49</v>
      </c>
      <c r="E65" t="s">
        <v>14</v>
      </c>
      <c r="F65" s="5">
        <f>B65*D65</f>
        <v>1546.685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14647.090681117663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0.23</v>
      </c>
      <c r="E70" t="s">
        <v>14</v>
      </c>
      <c r="F70" s="11">
        <f>B70*D70</f>
        <v>725.995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1.17</v>
      </c>
      <c r="E73" t="s">
        <v>14</v>
      </c>
      <c r="F73" s="11">
        <f>B73*D73</f>
        <v>3693.1049999999996</v>
      </c>
    </row>
    <row r="74" spans="1:6" ht="12.75">
      <c r="A74" s="4" t="s">
        <v>29</v>
      </c>
      <c r="F74" s="32">
        <f>F70+F73</f>
        <v>4419.099999999999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2.23</v>
      </c>
      <c r="E77" t="s">
        <v>14</v>
      </c>
      <c r="F77" s="5">
        <f>B77*D77</f>
        <v>7038.995</v>
      </c>
    </row>
    <row r="78" spans="1:6" ht="12.75">
      <c r="A78" s="4" t="s">
        <v>32</v>
      </c>
      <c r="F78" s="8">
        <f>SUM(F77)</f>
        <v>7038.995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38991.74568111766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2261.521249504824</v>
      </c>
      <c r="I81" s="7"/>
    </row>
    <row r="82" spans="1:9" ht="12.75">
      <c r="A82" s="1"/>
      <c r="B82" s="36" t="s">
        <v>131</v>
      </c>
      <c r="C82" s="36"/>
      <c r="D82" s="1"/>
      <c r="E82" s="56" t="s">
        <v>132</v>
      </c>
      <c r="F82" s="57">
        <f>(1990.64*4)+1990.64</f>
        <v>9953.2</v>
      </c>
      <c r="I82" s="7"/>
    </row>
    <row r="83" spans="1:9" ht="12.75">
      <c r="A83" s="1"/>
      <c r="B83" s="36" t="s">
        <v>133</v>
      </c>
      <c r="C83" s="36"/>
      <c r="D83" s="1"/>
      <c r="E83" s="56" t="s">
        <v>132</v>
      </c>
      <c r="F83" s="57">
        <f>(347.58*4)+347.58</f>
        <v>1737.8999999999999</v>
      </c>
      <c r="I83" s="7"/>
    </row>
    <row r="84" spans="1:9" ht="12.75">
      <c r="A84" s="1"/>
      <c r="B84" s="36" t="s">
        <v>134</v>
      </c>
      <c r="C84" s="36"/>
      <c r="D84" s="1"/>
      <c r="E84" s="56" t="s">
        <v>132</v>
      </c>
      <c r="F84" s="57">
        <f>(2559.37*4)+2559.37</f>
        <v>12796.849999999999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65741.21693062248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130</v>
      </c>
    </row>
    <row r="87" spans="1:6" ht="12.75">
      <c r="A87" s="13"/>
      <c r="B87" s="39">
        <v>42856</v>
      </c>
      <c r="C87" s="40">
        <v>45228</v>
      </c>
      <c r="D87" s="43">
        <f>F44</f>
        <v>41887.229999999996</v>
      </c>
      <c r="E87" s="43">
        <f>F85</f>
        <v>65741.21693062248</v>
      </c>
      <c r="F87" s="44">
        <f>C87+D87-E87</f>
        <v>21374.013069377514</v>
      </c>
    </row>
    <row r="89" spans="1:6" ht="13.5" thickBot="1">
      <c r="A89" t="s">
        <v>111</v>
      </c>
      <c r="C89" s="54">
        <v>42856</v>
      </c>
      <c r="D89" s="8" t="s">
        <v>112</v>
      </c>
      <c r="E89" s="54">
        <v>42886</v>
      </c>
      <c r="F89" t="s">
        <v>113</v>
      </c>
    </row>
    <row r="90" spans="1:7" ht="13.5" thickBot="1">
      <c r="A90" t="s">
        <v>114</v>
      </c>
      <c r="F90" s="55">
        <f>E87</f>
        <v>65741.21693062248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2017-08-21T12:46:41Z</cp:lastPrinted>
  <dcterms:created xsi:type="dcterms:W3CDTF">2008-08-18T07:30:19Z</dcterms:created>
  <dcterms:modified xsi:type="dcterms:W3CDTF">2017-08-21T12:46:43Z</dcterms:modified>
  <cp:category/>
  <cp:version/>
  <cp:contentType/>
  <cp:contentStatus/>
</cp:coreProperties>
</file>