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акт от января 2017г.</t>
        </r>
      </text>
    </comment>
  </commentList>
</comments>
</file>

<file path=xl/sharedStrings.xml><?xml version="1.0" encoding="utf-8"?>
<sst xmlns="http://schemas.openxmlformats.org/spreadsheetml/2006/main" count="205" uniqueCount="170">
  <si>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</si>
  <si>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</si>
  <si>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</si>
  <si>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</si>
  <si>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</si>
  <si>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</si>
  <si>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</si>
  <si>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</si>
  <si>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</si>
  <si>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</si>
  <si>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</si>
  <si>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</si>
  <si>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</si>
  <si>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</si>
  <si>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</si>
  <si>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</si>
  <si>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</si>
  <si>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</si>
  <si>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</si>
  <si>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</si>
  <si>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</si>
  <si>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</si>
  <si>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</si>
  <si>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</si>
  <si>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</si>
  <si>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</si>
  <si>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</si>
  <si>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</si>
  <si>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</si>
  <si>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</si>
  <si>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</si>
  <si>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</si>
  <si>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</si>
  <si>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</si>
  <si>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</si>
  <si>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</si>
  <si>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</si>
  <si>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</si>
  <si>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</si>
  <si>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</si>
  <si>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</si>
  <si>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</si>
  <si>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</si>
  <si>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</si>
  <si>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</si>
  <si>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</si>
  <si>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</si>
  <si>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</si>
  <si>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</si>
  <si>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</si>
  <si>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</si>
  <si>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</si>
  <si>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</si>
  <si>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</si>
  <si>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</si>
  <si>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</si>
  <si>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</si>
  <si>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</si>
  <si>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</si>
  <si>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</si>
  <si>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</si>
  <si>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</si>
  <si>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</si>
  <si>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</si>
  <si>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</si>
  <si>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</si>
  <si>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</si>
  <si>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</si>
  <si>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</si>
  <si>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</si>
  <si>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</si>
  <si>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</si>
  <si>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</si>
  <si>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</si>
  <si>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</si>
  <si>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</si>
  <si>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</si>
  <si>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</si>
  <si>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</si>
  <si>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</si>
  <si>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</si>
  <si>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</si>
  <si>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</si>
  <si>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</si>
  <si>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</si>
  <si>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</si>
  <si>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</si>
  <si>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</si>
  <si>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</si>
  <si>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</si>
  <si>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</si>
  <si>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</si>
  <si>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</si>
  <si>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</si>
  <si>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</si>
  <si>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</si>
  <si>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</si>
  <si>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</si>
  <si>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</si>
  <si>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</si>
  <si>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</si>
  <si>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</si>
  <si>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</si>
  <si>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</si>
  <si>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</si>
  <si>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</si>
  <si>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</si>
  <si>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</si>
  <si>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</si>
  <si>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</si>
  <si>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</si>
  <si>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</si>
  <si>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</si>
  <si>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</si>
  <si>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</si>
  <si>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</si>
  <si>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</si>
  <si>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</si>
  <si>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</si>
  <si>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</si>
  <si>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</si>
  <si>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</si>
  <si>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</si>
  <si>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</si>
  <si>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</si>
  <si>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</si>
  <si>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</si>
  <si>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</si>
  <si>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</si>
  <si>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</si>
  <si>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</si>
  <si>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</si>
  <si>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</si>
  <si>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</si>
  <si>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прочистка канализации п-д 3</t>
  </si>
  <si>
    <t>смена вентиля д 32 (1шт) кв.17</t>
  </si>
  <si>
    <t>труба д 32 п.пр.</t>
  </si>
  <si>
    <t>гебо 32</t>
  </si>
  <si>
    <t>1шт</t>
  </si>
  <si>
    <t>муфта 25</t>
  </si>
  <si>
    <t>смена труб д 110 пвх (2мп) кв.64</t>
  </si>
  <si>
    <t>переход 110</t>
  </si>
  <si>
    <t>труба д 110</t>
  </si>
  <si>
    <t>2мп</t>
  </si>
  <si>
    <t>муфта комп. 110</t>
  </si>
  <si>
    <t>манжета 110</t>
  </si>
  <si>
    <t>заглушка 110</t>
  </si>
  <si>
    <t>тройник 110</t>
  </si>
  <si>
    <t>диск</t>
  </si>
  <si>
    <t>смена труб д 32 п.пр. (4мп) кв.17</t>
  </si>
  <si>
    <t>4мп</t>
  </si>
  <si>
    <t>2шт</t>
  </si>
  <si>
    <t>переход 32х20</t>
  </si>
  <si>
    <t>смена труб д 50 (5мп) п-д3</t>
  </si>
  <si>
    <t>смена вентиля д 15 (6шт) п-д3</t>
  </si>
  <si>
    <t>труба д 50</t>
  </si>
  <si>
    <t>5мп</t>
  </si>
  <si>
    <t>отвод 50</t>
  </si>
  <si>
    <t>4шт</t>
  </si>
  <si>
    <t>вентиль д15</t>
  </si>
  <si>
    <t>6шт</t>
  </si>
  <si>
    <t>бочонок 15</t>
  </si>
  <si>
    <t>муфта паячная 20</t>
  </si>
  <si>
    <t>муфта 20</t>
  </si>
  <si>
    <t xml:space="preserve">покраска эл.узла (1шт) </t>
  </si>
  <si>
    <t>краска</t>
  </si>
  <si>
    <t>1кг</t>
  </si>
  <si>
    <t>смена ламп (12шт) п-д 2,5,1</t>
  </si>
  <si>
    <t>лампа</t>
  </si>
  <si>
    <t>12шт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</si>
</sst>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8">
      <selection activeCell="F67" sqref="F67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9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127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L6*114.3*1.202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/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247.29948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110</v>
      </c>
      <c r="J20" s="20"/>
      <c r="K20" s="27" t="s">
        <v>57</v>
      </c>
      <c r="L20" s="28">
        <f>SUM(L6:L19)</f>
        <v>2.3</v>
      </c>
      <c r="M20" s="32">
        <f>SUM(M6:M19)</f>
        <v>315.99378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4.83</v>
      </c>
      <c r="M24" s="31">
        <f aca="true" t="shared" si="1" ref="M24:M35">L24*114.3*1.202*1.15</f>
        <v>763.1249786999998</v>
      </c>
    </row>
    <row r="25" spans="1:13" ht="12.75">
      <c r="A25" t="s">
        <v>114</v>
      </c>
      <c r="J25" s="20">
        <v>2</v>
      </c>
      <c r="K25" s="20" t="s">
        <v>149</v>
      </c>
      <c r="L25" s="48">
        <f>0.04*156.46</f>
        <v>6.258400000000001</v>
      </c>
      <c r="M25" s="31">
        <f t="shared" si="1"/>
        <v>988.807736376</v>
      </c>
    </row>
    <row r="26" spans="1:13" ht="12.75">
      <c r="A26" t="s">
        <v>115</v>
      </c>
      <c r="J26" s="20">
        <v>3</v>
      </c>
      <c r="K26" s="20" t="s">
        <v>135</v>
      </c>
      <c r="L26" s="25">
        <v>1.03</v>
      </c>
      <c r="M26" s="31">
        <f t="shared" si="1"/>
        <v>162.73679669999999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 t="s">
        <v>140</v>
      </c>
      <c r="L27" s="25">
        <f>0.02*146.9</f>
        <v>2.938</v>
      </c>
      <c r="M27" s="31">
        <f t="shared" si="1"/>
        <v>464.19486281999997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153</v>
      </c>
      <c r="L28" s="25">
        <f>0.05*133.04</f>
        <v>6.652</v>
      </c>
      <c r="M28" s="31">
        <f t="shared" si="1"/>
        <v>1050.9953122799998</v>
      </c>
    </row>
    <row r="29" spans="1:13" ht="12.75">
      <c r="A29" t="s">
        <v>118</v>
      </c>
      <c r="B29" s="1"/>
      <c r="C29" s="8"/>
      <c r="D29" s="8"/>
      <c r="J29" s="20">
        <v>6</v>
      </c>
      <c r="K29" s="20" t="s">
        <v>154</v>
      </c>
      <c r="L29" s="25">
        <f>6*0.81</f>
        <v>4.86</v>
      </c>
      <c r="M29" s="31">
        <f t="shared" si="1"/>
        <v>767.8648854</v>
      </c>
    </row>
    <row r="30" spans="10:13" ht="12.75">
      <c r="J30" s="20">
        <v>7</v>
      </c>
      <c r="K30" s="20" t="s">
        <v>164</v>
      </c>
      <c r="L30" s="25">
        <v>3.12</v>
      </c>
      <c r="M30" s="31">
        <f t="shared" si="1"/>
        <v>492.95029679999993</v>
      </c>
    </row>
    <row r="31" spans="2:13" ht="12.75">
      <c r="B31" t="s">
        <v>0</v>
      </c>
      <c r="J31" s="20">
        <v>8</v>
      </c>
      <c r="K31" s="20" t="s">
        <v>167</v>
      </c>
      <c r="L31" s="25">
        <f>0.12*7.1</f>
        <v>0.852</v>
      </c>
      <c r="M31" s="31">
        <f t="shared" si="1"/>
        <v>134.61335028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30.5404</v>
      </c>
      <c r="M36" s="32">
        <f>SUM(M24:M35)</f>
        <v>4825.288219356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f>46248.39+114.23+-1461.84</f>
        <v>44900.780000000006</v>
      </c>
      <c r="J40" s="20">
        <v>1</v>
      </c>
      <c r="K40" s="55" t="s">
        <v>136</v>
      </c>
      <c r="L40" s="23" t="s">
        <v>150</v>
      </c>
      <c r="M40" s="23">
        <f>4*134.87</f>
        <v>539.48</v>
      </c>
    </row>
    <row r="41" spans="1:13" ht="12.75">
      <c r="A41" t="s">
        <v>7</v>
      </c>
      <c r="F41" s="5">
        <f>43156.75</f>
        <v>43156.75</v>
      </c>
      <c r="J41" s="20">
        <v>2</v>
      </c>
      <c r="K41" s="20" t="s">
        <v>137</v>
      </c>
      <c r="L41" s="23" t="s">
        <v>138</v>
      </c>
      <c r="M41" s="23">
        <v>849.13</v>
      </c>
    </row>
    <row r="42" spans="2:13" ht="12.75">
      <c r="B42" t="s">
        <v>8</v>
      </c>
      <c r="F42" s="9">
        <f>F41/F40</f>
        <v>0.9611581357829417</v>
      </c>
      <c r="J42" s="20">
        <v>3</v>
      </c>
      <c r="K42" s="20" t="s">
        <v>139</v>
      </c>
      <c r="L42" s="23" t="s">
        <v>151</v>
      </c>
      <c r="M42" s="23">
        <f>2*80</f>
        <v>160</v>
      </c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 t="s">
        <v>141</v>
      </c>
      <c r="L43" s="23" t="s">
        <v>138</v>
      </c>
      <c r="M43" s="23">
        <v>115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44456.75</v>
      </c>
      <c r="J44" s="20">
        <v>5</v>
      </c>
      <c r="K44" s="20" t="s">
        <v>142</v>
      </c>
      <c r="L44" s="23" t="s">
        <v>143</v>
      </c>
      <c r="M44" s="23">
        <f>2*425</f>
        <v>850</v>
      </c>
    </row>
    <row r="45" spans="10:13" ht="12.75">
      <c r="J45" s="20">
        <v>6</v>
      </c>
      <c r="K45" s="20" t="s">
        <v>144</v>
      </c>
      <c r="L45" s="23" t="s">
        <v>138</v>
      </c>
      <c r="M45" s="23">
        <v>113</v>
      </c>
    </row>
    <row r="46" spans="2:13" ht="12.75">
      <c r="B46" s="1" t="s">
        <v>10</v>
      </c>
      <c r="C46" s="1"/>
      <c r="J46" s="20">
        <v>7</v>
      </c>
      <c r="K46" s="20" t="s">
        <v>145</v>
      </c>
      <c r="L46" s="23" t="s">
        <v>138</v>
      </c>
      <c r="M46" s="23">
        <v>43</v>
      </c>
    </row>
    <row r="47" spans="10:13" ht="12.75">
      <c r="J47" s="20">
        <v>8</v>
      </c>
      <c r="K47" s="20" t="s">
        <v>146</v>
      </c>
      <c r="L47" s="23" t="s">
        <v>138</v>
      </c>
      <c r="M47" s="23">
        <v>20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147</v>
      </c>
      <c r="L48" s="23" t="s">
        <v>138</v>
      </c>
      <c r="M48" s="23">
        <v>110.44</v>
      </c>
    </row>
    <row r="49" spans="1:13" ht="12.75">
      <c r="A49" t="s">
        <v>12</v>
      </c>
      <c r="F49" s="5">
        <v>5318.85</v>
      </c>
      <c r="J49" s="20">
        <v>10</v>
      </c>
      <c r="K49" s="20" t="s">
        <v>148</v>
      </c>
      <c r="L49" s="23" t="s">
        <v>138</v>
      </c>
      <c r="M49" s="23">
        <v>22</v>
      </c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 t="s">
        <v>152</v>
      </c>
      <c r="L50" s="23" t="s">
        <v>138</v>
      </c>
      <c r="M50" s="23">
        <v>15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 t="s">
        <v>155</v>
      </c>
      <c r="L51" s="23" t="s">
        <v>156</v>
      </c>
      <c r="M51" s="23">
        <f>26.15*29.2</f>
        <v>763.5799999999999</v>
      </c>
    </row>
    <row r="52" spans="1:13" ht="12.75">
      <c r="A52" s="10" t="s">
        <v>33</v>
      </c>
      <c r="D52" s="5"/>
      <c r="F52" s="33">
        <f>F49+F50+F51</f>
        <v>7242.05</v>
      </c>
      <c r="J52" s="20">
        <v>13</v>
      </c>
      <c r="K52" s="20" t="s">
        <v>148</v>
      </c>
      <c r="L52" s="23" t="s">
        <v>151</v>
      </c>
      <c r="M52" s="23">
        <f>2*22</f>
        <v>44</v>
      </c>
    </row>
    <row r="53" spans="1:13" ht="12.75">
      <c r="A53" s="4" t="s">
        <v>16</v>
      </c>
      <c r="D53" s="5"/>
      <c r="J53" s="20">
        <v>14</v>
      </c>
      <c r="K53" s="20" t="s">
        <v>157</v>
      </c>
      <c r="L53" s="23" t="s">
        <v>158</v>
      </c>
      <c r="M53" s="23">
        <f>4*94</f>
        <v>376</v>
      </c>
    </row>
    <row r="54" spans="1:13" ht="12.75">
      <c r="A54" t="s">
        <v>73</v>
      </c>
      <c r="D54" s="5">
        <v>1.92</v>
      </c>
      <c r="E54" t="s">
        <v>14</v>
      </c>
      <c r="F54" s="11">
        <f>E33*D54</f>
        <v>6155.136</v>
      </c>
      <c r="J54" s="20">
        <v>15</v>
      </c>
      <c r="K54" s="20" t="s">
        <v>159</v>
      </c>
      <c r="L54" s="23" t="s">
        <v>160</v>
      </c>
      <c r="M54" s="23">
        <f>6*228</f>
        <v>1368</v>
      </c>
    </row>
    <row r="55" spans="1:13" ht="12.75">
      <c r="A55" s="46" t="s">
        <v>79</v>
      </c>
      <c r="B55" s="46"/>
      <c r="C55" s="46"/>
      <c r="D55" s="47">
        <v>0</v>
      </c>
      <c r="E55" s="46"/>
      <c r="F55" s="51">
        <v>0</v>
      </c>
      <c r="J55" s="20">
        <v>16</v>
      </c>
      <c r="K55" s="20" t="s">
        <v>161</v>
      </c>
      <c r="L55" s="23" t="s">
        <v>151</v>
      </c>
      <c r="M55" s="23">
        <f>2*25.3</f>
        <v>50.6</v>
      </c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17</v>
      </c>
      <c r="K56" s="20" t="s">
        <v>162</v>
      </c>
      <c r="L56" s="23" t="s">
        <v>138</v>
      </c>
      <c r="M56" s="23">
        <v>2.62</v>
      </c>
    </row>
    <row r="57" spans="1:13" ht="12.75">
      <c r="A57" s="10" t="s">
        <v>17</v>
      </c>
      <c r="B57" s="10"/>
      <c r="C57" s="10"/>
      <c r="F57" s="33">
        <f>SUM(F54:F56)</f>
        <v>6155.136</v>
      </c>
      <c r="J57" s="20">
        <v>18</v>
      </c>
      <c r="K57" s="20" t="s">
        <v>163</v>
      </c>
      <c r="L57" s="23" t="s">
        <v>138</v>
      </c>
      <c r="M57" s="23">
        <v>107.03</v>
      </c>
    </row>
    <row r="58" spans="1:13" ht="12.75">
      <c r="A58" s="4" t="s">
        <v>18</v>
      </c>
      <c r="B58" s="4"/>
      <c r="J58" s="20">
        <v>19</v>
      </c>
      <c r="K58" s="20" t="s">
        <v>165</v>
      </c>
      <c r="L58" s="23" t="s">
        <v>166</v>
      </c>
      <c r="M58" s="23">
        <v>83.69</v>
      </c>
    </row>
    <row r="59" spans="1:13" ht="12.75">
      <c r="A59" t="s">
        <v>19</v>
      </c>
      <c r="C59">
        <v>161506</v>
      </c>
      <c r="D59">
        <v>228935.4</v>
      </c>
      <c r="E59">
        <v>3205.8</v>
      </c>
      <c r="F59" s="36">
        <f>C59/D59*E59</f>
        <v>2261.580929816883</v>
      </c>
      <c r="J59" s="20">
        <v>20</v>
      </c>
      <c r="K59" s="20" t="s">
        <v>168</v>
      </c>
      <c r="L59" s="23" t="s">
        <v>169</v>
      </c>
      <c r="M59" s="23">
        <f>12*13</f>
        <v>156</v>
      </c>
    </row>
    <row r="60" spans="1:13" ht="12.75">
      <c r="A60" t="s">
        <v>20</v>
      </c>
      <c r="F60" s="36">
        <f>M20</f>
        <v>315.99378</v>
      </c>
      <c r="J60" s="20">
        <v>21</v>
      </c>
      <c r="K60" s="20"/>
      <c r="L60" s="23"/>
      <c r="M60" s="23"/>
    </row>
    <row r="61" spans="1:13" ht="12.75">
      <c r="A61" t="s">
        <v>21</v>
      </c>
      <c r="F61" s="11">
        <f>M36</f>
        <v>4825.288219356</v>
      </c>
      <c r="J61" s="20">
        <v>22</v>
      </c>
      <c r="K61" s="20"/>
      <c r="L61" s="23"/>
      <c r="M61" s="23"/>
    </row>
    <row r="62" spans="1:13" ht="12.75">
      <c r="A62" t="s">
        <v>70</v>
      </c>
      <c r="F62" s="5">
        <f>600*1.202</f>
        <v>721.1999999999999</v>
      </c>
      <c r="J62" s="20">
        <v>23</v>
      </c>
      <c r="K62" s="20"/>
      <c r="L62" s="23"/>
      <c r="M62" s="23"/>
    </row>
    <row r="63" spans="1:13" ht="12.75">
      <c r="A63" t="s">
        <v>22</v>
      </c>
      <c r="F63" s="5">
        <f>M67</f>
        <v>5788.57</v>
      </c>
      <c r="J63" s="20">
        <v>24</v>
      </c>
      <c r="K63" s="20"/>
      <c r="L63" s="23"/>
      <c r="M63" s="23"/>
    </row>
    <row r="64" spans="1:13" ht="12.75">
      <c r="A64" t="s">
        <v>23</v>
      </c>
      <c r="F64" s="5"/>
      <c r="J64" s="20">
        <v>25</v>
      </c>
      <c r="K64" s="20"/>
      <c r="L64" s="23"/>
      <c r="M64" s="23"/>
    </row>
    <row r="65" spans="1:13" ht="12.75">
      <c r="A65" t="s">
        <v>24</v>
      </c>
      <c r="F65" s="5"/>
      <c r="J65" s="20">
        <v>26</v>
      </c>
      <c r="K65" s="20"/>
      <c r="L65" s="23"/>
      <c r="M65" s="23"/>
    </row>
    <row r="66" spans="2:13" ht="12.75">
      <c r="B66">
        <v>3205.8</v>
      </c>
      <c r="C66" t="s">
        <v>13</v>
      </c>
      <c r="D66" s="11">
        <v>0.23</v>
      </c>
      <c r="E66" t="s">
        <v>14</v>
      </c>
      <c r="F66" s="11">
        <f>B66*D66</f>
        <v>737.3340000000001</v>
      </c>
      <c r="J66" s="20">
        <v>27</v>
      </c>
      <c r="K66" s="20"/>
      <c r="L66" s="23"/>
      <c r="M66" s="23"/>
    </row>
    <row r="67" spans="1:13" ht="12.75">
      <c r="A67" s="58" t="s">
        <v>77</v>
      </c>
      <c r="B67" s="58"/>
      <c r="C67" s="58"/>
      <c r="D67" s="59"/>
      <c r="E67" s="58"/>
      <c r="F67" s="59">
        <v>19280</v>
      </c>
      <c r="J67" s="20"/>
      <c r="K67" s="20"/>
      <c r="L67" s="34" t="s">
        <v>63</v>
      </c>
      <c r="M67" s="35">
        <f>SUM(M40:M66)</f>
        <v>5788.57</v>
      </c>
    </row>
    <row r="68" spans="1:6" ht="12.75">
      <c r="A68" t="s">
        <v>84</v>
      </c>
      <c r="D68" s="11">
        <v>0</v>
      </c>
      <c r="F68" s="11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33929.966929172886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0.21</v>
      </c>
      <c r="E71" t="s">
        <v>14</v>
      </c>
      <c r="F71" s="11">
        <f>B71*D71</f>
        <v>673.218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1.01</v>
      </c>
      <c r="E74" t="s">
        <v>14</v>
      </c>
      <c r="F74" s="11">
        <f>B74*D74</f>
        <v>3237.858</v>
      </c>
    </row>
    <row r="75" spans="1:6" ht="12.75">
      <c r="A75" s="10" t="s">
        <v>29</v>
      </c>
      <c r="F75" s="33">
        <f>F71+F74</f>
        <v>3911.076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2.4</v>
      </c>
      <c r="E78" t="s">
        <v>14</v>
      </c>
      <c r="F78" s="11">
        <f>B78*D78</f>
        <v>7693.92</v>
      </c>
    </row>
    <row r="79" spans="1:6" ht="12.75">
      <c r="A79" s="10" t="s">
        <v>31</v>
      </c>
      <c r="F79" s="33">
        <f>SUM(F78)</f>
        <v>7693.92</v>
      </c>
    </row>
    <row r="80" spans="1:6" ht="12.75">
      <c r="A80" s="49" t="s">
        <v>76</v>
      </c>
      <c r="B80" s="46"/>
      <c r="C80" s="46"/>
      <c r="D80" s="47">
        <v>0</v>
      </c>
      <c r="E80" s="46"/>
      <c r="F80" s="50">
        <f>D80*E33</f>
        <v>0</v>
      </c>
    </row>
    <row r="81" spans="1:9" ht="12.75">
      <c r="A81" s="1" t="s">
        <v>32</v>
      </c>
      <c r="B81" s="1"/>
      <c r="F81" s="33">
        <f>F52+F57+F69+F75+F79+F80</f>
        <v>58932.14892917289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3418.0646378920273</v>
      </c>
    </row>
    <row r="83" spans="1:6" ht="12.75">
      <c r="A83" s="1"/>
      <c r="B83" s="37" t="s">
        <v>128</v>
      </c>
      <c r="C83" s="37"/>
      <c r="D83" s="1"/>
      <c r="E83" s="56"/>
      <c r="F83" s="57">
        <v>951.08</v>
      </c>
    </row>
    <row r="84" spans="1:6" ht="12.75">
      <c r="A84" s="1"/>
      <c r="B84" s="37" t="s">
        <v>129</v>
      </c>
      <c r="C84" s="37"/>
      <c r="D84" s="1"/>
      <c r="E84" s="56"/>
      <c r="F84" s="57">
        <v>192.48</v>
      </c>
    </row>
    <row r="85" spans="1:6" ht="12.75">
      <c r="A85" s="1"/>
      <c r="B85" s="37" t="s">
        <v>130</v>
      </c>
      <c r="C85" s="37"/>
      <c r="D85" s="1"/>
      <c r="E85" s="56"/>
      <c r="F85" s="57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63493.77356706492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42979</v>
      </c>
      <c r="C88" s="41">
        <v>-190052</v>
      </c>
      <c r="D88" s="44">
        <f>F44</f>
        <v>44456.75</v>
      </c>
      <c r="E88" s="44">
        <f>F86</f>
        <v>63493.77356706492</v>
      </c>
      <c r="F88" s="45">
        <f>C88+D88-E88</f>
        <v>-209089.02356706493</v>
      </c>
    </row>
    <row r="90" spans="1:6" ht="13.5" thickBot="1">
      <c r="A90" t="s">
        <v>85</v>
      </c>
      <c r="C90" s="53">
        <v>42979</v>
      </c>
      <c r="D90" s="8" t="s">
        <v>86</v>
      </c>
      <c r="E90" s="53">
        <v>43038</v>
      </c>
      <c r="F90" t="s">
        <v>87</v>
      </c>
    </row>
    <row r="91" spans="1:7" ht="13.5" thickBot="1">
      <c r="A91" t="s">
        <v>88</v>
      </c>
      <c r="F91" s="54">
        <f>E88</f>
        <v>63493.77356706492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2017-08-21T12:45:27Z</cp:lastPrinted>
  <dcterms:created xsi:type="dcterms:W3CDTF">2008-08-18T07:30:19Z</dcterms:created>
  <dcterms:modified xsi:type="dcterms:W3CDTF">2017-12-05T13:37:46Z</dcterms:modified>
  <cp:category/>
  <cp:version/>
  <cp:contentType/>
  <cp:contentStatus/>
</cp:coreProperties>
</file>