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<sst xmlns="http://schemas.openxmlformats.org/spreadsheetml/2006/main" count="188" uniqueCount="161">
  <si>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</si>
  <si>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</si>
  <si>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</si>
  <si>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</si>
  <si>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</si>
  <si>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</si>
  <si>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</si>
  <si>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</si>
  <si>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</si>
  <si>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</si>
  <si>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</si>
  <si>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</si>
  <si>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</si>
  <si>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</si>
  <si>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</si>
  <si>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</si>
  <si>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</si>
  <si>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</si>
  <si>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</si>
  <si>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</si>
  <si>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</si>
  <si>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</si>
  <si>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</si>
  <si>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</si>
  <si>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</si>
  <si>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</si>
  <si>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</si>
  <si>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</si>
  <si>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</si>
  <si>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</si>
  <si>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</si>
  <si>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</si>
  <si>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</si>
  <si>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</si>
  <si>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</si>
  <si>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</si>
  <si>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</si>
  <si>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</si>
  <si>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</si>
  <si>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</si>
  <si>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</si>
  <si>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</si>
  <si>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</si>
  <si>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</si>
  <si>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</si>
  <si>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</si>
  <si>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</si>
  <si>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</si>
  <si>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</si>
  <si>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</si>
  <si>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</si>
  <si>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</si>
  <si>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</si>
  <si>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</si>
  <si>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</si>
  <si>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</si>
  <si>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</si>
  <si>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</si>
  <si>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</si>
  <si>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</si>
  <si>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</si>
  <si>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</si>
  <si>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</si>
  <si>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</si>
  <si>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</si>
  <si>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</si>
  <si>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</si>
  <si>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</si>
  <si>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</si>
  <si>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</si>
  <si>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</si>
  <si>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</si>
  <si>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</si>
  <si>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</si>
  <si>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</si>
  <si>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</si>
  <si>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</si>
  <si>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</si>
  <si>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</si>
  <si>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</si>
  <si>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</si>
  <si>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</si>
  <si>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</si>
  <si>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</si>
  <si>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</si>
  <si>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</si>
  <si>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</si>
  <si>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</si>
  <si>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</si>
  <si>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</si>
  <si>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</si>
  <si>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</si>
  <si>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</si>
  <si>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</si>
  <si>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</si>
  <si>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</si>
  <si>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</si>
  <si>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</si>
  <si>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</si>
  <si>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</si>
  <si>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</si>
  <si>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</si>
  <si>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</si>
  <si>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</si>
  <si>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</si>
  <si>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</si>
  <si>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</si>
  <si>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</si>
  <si>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</si>
  <si>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</si>
  <si>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</si>
  <si>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</si>
  <si>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</si>
  <si>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</si>
  <si>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</si>
  <si>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</si>
  <si>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</si>
  <si>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</si>
  <si>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</si>
  <si>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</si>
  <si>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</si>
  <si>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</si>
  <si>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</si>
  <si>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</si>
  <si>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</si>
  <si>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</si>
  <si>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</si>
  <si>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</si>
  <si>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2017 г.</t>
  </si>
  <si>
    <t>февраля</t>
  </si>
  <si>
    <t>за  февраль 2017 г.</t>
  </si>
  <si>
    <t>ост.на 01.03</t>
  </si>
  <si>
    <t>смена труб д 32 на п.пр. (12мп) кв.20,22</t>
  </si>
  <si>
    <t>смена труб д 20 на п.пр. (4мп) кв.20,22</t>
  </si>
  <si>
    <t>смена вентиля д 20 (3шт) кв.20,22</t>
  </si>
  <si>
    <t>смена вентиля д 15 (2шт) кв.20,22</t>
  </si>
  <si>
    <t>диск</t>
  </si>
  <si>
    <t>1шт</t>
  </si>
  <si>
    <t>труба д 32 п.пр</t>
  </si>
  <si>
    <t>12мп</t>
  </si>
  <si>
    <t>муфта 32</t>
  </si>
  <si>
    <t>10шт</t>
  </si>
  <si>
    <t>труба д 20 п.пр.</t>
  </si>
  <si>
    <t>4мп</t>
  </si>
  <si>
    <t>уголок 32</t>
  </si>
  <si>
    <t>4шт</t>
  </si>
  <si>
    <t>тройник 32</t>
  </si>
  <si>
    <t>5шт</t>
  </si>
  <si>
    <t>переход 32</t>
  </si>
  <si>
    <t>2шт</t>
  </si>
  <si>
    <t>уголок 20</t>
  </si>
  <si>
    <t>тройник 20</t>
  </si>
  <si>
    <t>бочонок 20</t>
  </si>
  <si>
    <t>3шт</t>
  </si>
  <si>
    <t>вентиль д 20</t>
  </si>
  <si>
    <t>вентиль д 15</t>
  </si>
  <si>
    <t>муфта паечная 32</t>
  </si>
  <si>
    <t>6шт</t>
  </si>
  <si>
    <t>смена ламп (13шт) п-д 1,4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</si>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</sst>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4" sqref="M54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9" t="s">
        <v>125</v>
      </c>
      <c r="D2" s="62">
        <v>2</v>
      </c>
      <c r="K2" s="5" t="s">
        <v>130</v>
      </c>
    </row>
    <row r="3" spans="1:13" ht="12.75">
      <c r="A3" t="s">
        <v>85</v>
      </c>
      <c r="J3" s="14" t="s">
        <v>35</v>
      </c>
      <c r="K3" s="66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28</v>
      </c>
      <c r="F5" s="8" t="s">
        <v>129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5.75">
      <c r="B7" t="s">
        <v>87</v>
      </c>
      <c r="C7" s="58" t="s">
        <v>89</v>
      </c>
      <c r="D7" s="58"/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3:13" ht="15.75">
      <c r="C8" s="58"/>
      <c r="D8" s="58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691.0646579999999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5">
        <v>0.94</v>
      </c>
      <c r="M13" s="45">
        <f t="shared" si="0"/>
        <v>129.14528399999998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53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53">
        <f t="shared" si="0"/>
        <v>346.219272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53">
        <f t="shared" si="0"/>
        <v>197.83958399999997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53">
        <f t="shared" si="0"/>
        <v>68.6943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53">
        <f t="shared" si="0"/>
        <v>1099.1088</v>
      </c>
    </row>
    <row r="20" spans="1:13" ht="12.75">
      <c r="A20" t="s">
        <v>100</v>
      </c>
      <c r="J20" s="20"/>
      <c r="K20" s="52" t="s">
        <v>57</v>
      </c>
      <c r="L20" s="54">
        <f>SUM(L6:L19)</f>
        <v>18.43</v>
      </c>
      <c r="M20" s="32">
        <f>SUM(M6:M19)</f>
        <v>2532.0718979999997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132</v>
      </c>
      <c r="L24" s="45">
        <f>0.12*156.46</f>
        <v>18.7752</v>
      </c>
      <c r="M24" s="31">
        <f aca="true" t="shared" si="1" ref="M24:M35">L24*114.3*1.202*1.15</f>
        <v>2966.423209128</v>
      </c>
    </row>
    <row r="25" spans="1:13" ht="12.75">
      <c r="A25" t="s">
        <v>105</v>
      </c>
      <c r="J25" s="20">
        <v>2</v>
      </c>
      <c r="K25" s="20" t="s">
        <v>133</v>
      </c>
      <c r="L25" s="25">
        <f>0.04*224.9</f>
        <v>8.996</v>
      </c>
      <c r="M25" s="31">
        <f t="shared" si="1"/>
        <v>1421.3400224399998</v>
      </c>
    </row>
    <row r="26" spans="1:13" ht="12.75">
      <c r="A26" t="s">
        <v>106</v>
      </c>
      <c r="J26" s="20">
        <v>3</v>
      </c>
      <c r="K26" s="20" t="s">
        <v>134</v>
      </c>
      <c r="L26" s="45">
        <f>0.03*81</f>
        <v>2.4299999999999997</v>
      </c>
      <c r="M26" s="31">
        <f t="shared" si="1"/>
        <v>383.9324426999999</v>
      </c>
    </row>
    <row r="27" spans="1:13" ht="12.75">
      <c r="A27" t="s">
        <v>107</v>
      </c>
      <c r="J27" s="20">
        <v>4</v>
      </c>
      <c r="K27" s="20" t="s">
        <v>135</v>
      </c>
      <c r="L27" s="25">
        <f>0.02*81</f>
        <v>1.62</v>
      </c>
      <c r="M27" s="31">
        <f t="shared" si="1"/>
        <v>255.95496179999995</v>
      </c>
    </row>
    <row r="28" spans="1:13" ht="12.75">
      <c r="A28" t="s">
        <v>108</v>
      </c>
      <c r="J28" s="20">
        <v>5</v>
      </c>
      <c r="K28" s="20" t="s">
        <v>158</v>
      </c>
      <c r="L28" s="45">
        <f>0.13*7.1</f>
        <v>0.9229999999999999</v>
      </c>
      <c r="M28" s="31">
        <f t="shared" si="1"/>
        <v>145.83112946999998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32.7442</v>
      </c>
      <c r="M36" s="32">
        <f>SUM(M24:M34)</f>
        <v>5173.481765538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39570.28</v>
      </c>
      <c r="J40" s="20">
        <v>1</v>
      </c>
      <c r="K40" s="49" t="s">
        <v>136</v>
      </c>
      <c r="L40" s="50" t="s">
        <v>137</v>
      </c>
      <c r="M40" s="50">
        <v>27.15</v>
      </c>
    </row>
    <row r="41" spans="1:13" ht="12.75">
      <c r="A41" t="s">
        <v>7</v>
      </c>
      <c r="F41" s="11">
        <v>45241.23</v>
      </c>
      <c r="J41" s="20">
        <v>2</v>
      </c>
      <c r="K41" s="49" t="s">
        <v>138</v>
      </c>
      <c r="L41" s="50" t="s">
        <v>139</v>
      </c>
      <c r="M41" s="64">
        <f>12*186.67</f>
        <v>2240.04</v>
      </c>
    </row>
    <row r="42" spans="2:13" ht="12.75">
      <c r="B42" t="s">
        <v>8</v>
      </c>
      <c r="F42" s="9">
        <f>F41/F40</f>
        <v>1.14331336548541</v>
      </c>
      <c r="J42" s="20">
        <v>3</v>
      </c>
      <c r="K42" s="49" t="s">
        <v>140</v>
      </c>
      <c r="L42" s="50" t="s">
        <v>141</v>
      </c>
      <c r="M42" s="50">
        <f>10*58</f>
        <v>580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142</v>
      </c>
      <c r="L43" s="25" t="s">
        <v>143</v>
      </c>
      <c r="M43" s="25">
        <f>4*93.35</f>
        <v>373.4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46291.23</v>
      </c>
      <c r="J44" s="20">
        <v>5</v>
      </c>
      <c r="K44" s="20" t="s">
        <v>144</v>
      </c>
      <c r="L44" s="25" t="s">
        <v>145</v>
      </c>
      <c r="M44" s="25">
        <f>4*21.52</f>
        <v>86.08</v>
      </c>
    </row>
    <row r="45" spans="10:13" ht="12.75">
      <c r="J45" s="20">
        <v>6</v>
      </c>
      <c r="K45" s="20" t="s">
        <v>146</v>
      </c>
      <c r="L45" s="25" t="s">
        <v>147</v>
      </c>
      <c r="M45" s="25">
        <f>5*62</f>
        <v>310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149</v>
      </c>
      <c r="M46" s="25">
        <f>2*6</f>
        <v>12</v>
      </c>
    </row>
    <row r="47" spans="10:13" ht="12.75">
      <c r="J47" s="20">
        <v>8</v>
      </c>
      <c r="K47" s="20" t="s">
        <v>150</v>
      </c>
      <c r="L47" s="25" t="s">
        <v>141</v>
      </c>
      <c r="M47" s="25">
        <f>10*8</f>
        <v>80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151</v>
      </c>
      <c r="L48" s="25" t="s">
        <v>145</v>
      </c>
      <c r="M48" s="25">
        <f>4*7</f>
        <v>28</v>
      </c>
    </row>
    <row r="49" spans="1:13" ht="12.75">
      <c r="A49" t="s">
        <v>12</v>
      </c>
      <c r="F49" s="11">
        <v>5781.62</v>
      </c>
      <c r="J49" s="20">
        <v>10</v>
      </c>
      <c r="K49" s="20" t="s">
        <v>152</v>
      </c>
      <c r="L49" s="25" t="s">
        <v>153</v>
      </c>
      <c r="M49" s="25">
        <f>3*24.97</f>
        <v>74.91</v>
      </c>
    </row>
    <row r="50" spans="1:13" ht="12.75">
      <c r="A50" s="6" t="s">
        <v>15</v>
      </c>
      <c r="F50" s="11">
        <f>(2400+136.66)*1.202</f>
        <v>3049.0653199999997</v>
      </c>
      <c r="J50" s="20">
        <v>11</v>
      </c>
      <c r="K50" s="20" t="s">
        <v>154</v>
      </c>
      <c r="L50" s="25" t="s">
        <v>153</v>
      </c>
      <c r="M50" s="25">
        <f>3*321.29</f>
        <v>963.8700000000001</v>
      </c>
    </row>
    <row r="51" spans="1:13" ht="12.75">
      <c r="A51" s="6" t="s">
        <v>84</v>
      </c>
      <c r="B51" s="57"/>
      <c r="C51" s="57"/>
      <c r="D51" s="57"/>
      <c r="E51" s="5">
        <v>0</v>
      </c>
      <c r="F51" s="5">
        <f>E51*E33</f>
        <v>0</v>
      </c>
      <c r="J51" s="20">
        <v>12</v>
      </c>
      <c r="K51" s="20" t="s">
        <v>155</v>
      </c>
      <c r="L51" s="25" t="s">
        <v>149</v>
      </c>
      <c r="M51" s="25">
        <f>2*237.2</f>
        <v>474.4</v>
      </c>
    </row>
    <row r="52" spans="1:13" ht="12.75">
      <c r="A52" s="4" t="s">
        <v>33</v>
      </c>
      <c r="B52" s="1"/>
      <c r="F52" s="30">
        <f>F49+F50+F51</f>
        <v>8830.68532</v>
      </c>
      <c r="J52" s="20">
        <v>13</v>
      </c>
      <c r="K52" s="20" t="s">
        <v>156</v>
      </c>
      <c r="L52" s="25" t="s">
        <v>157</v>
      </c>
      <c r="M52" s="25">
        <f>6*16</f>
        <v>96</v>
      </c>
    </row>
    <row r="53" spans="1:13" ht="12.75">
      <c r="A53" s="4" t="s">
        <v>16</v>
      </c>
      <c r="J53" s="20">
        <v>14</v>
      </c>
      <c r="K53" s="20" t="s">
        <v>159</v>
      </c>
      <c r="L53" s="25" t="s">
        <v>160</v>
      </c>
      <c r="M53" s="25">
        <f>13*13.3</f>
        <v>172.9</v>
      </c>
    </row>
    <row r="54" spans="1:13" ht="12.75">
      <c r="A54" t="s">
        <v>74</v>
      </c>
      <c r="D54" s="5">
        <v>1.87</v>
      </c>
      <c r="E54" t="s">
        <v>14</v>
      </c>
      <c r="F54" s="11">
        <f>D54*E33</f>
        <v>5106.97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5106.97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29" t="s">
        <v>64</v>
      </c>
      <c r="M57" s="27">
        <f>SUM(M40:M56)</f>
        <v>5518.749999999999</v>
      </c>
    </row>
    <row r="58" spans="1:6" ht="12.75">
      <c r="A58" t="s">
        <v>19</v>
      </c>
      <c r="C58" s="56">
        <v>150190</v>
      </c>
      <c r="D58">
        <v>228935.4</v>
      </c>
      <c r="E58">
        <v>2731</v>
      </c>
      <c r="F58" s="34">
        <f>C58/D58*E58</f>
        <v>1791.635937474065</v>
      </c>
    </row>
    <row r="59" spans="1:6" ht="12.75">
      <c r="A59" t="s">
        <v>20</v>
      </c>
      <c r="F59" s="34">
        <f>M20</f>
        <v>2532.0718979999997</v>
      </c>
    </row>
    <row r="60" spans="1:6" ht="12.75">
      <c r="A60" t="s">
        <v>21</v>
      </c>
      <c r="F60" s="11">
        <f>M36</f>
        <v>5173.481765538</v>
      </c>
    </row>
    <row r="61" spans="1:7" ht="12.75">
      <c r="A61" t="s">
        <v>72</v>
      </c>
      <c r="F61" s="5">
        <v>0</v>
      </c>
      <c r="G61" s="56"/>
    </row>
    <row r="62" spans="1:6" ht="12.75">
      <c r="A62" t="s">
        <v>22</v>
      </c>
      <c r="F62" s="5">
        <f>M57</f>
        <v>5518.749999999999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2731</v>
      </c>
      <c r="C65" t="s">
        <v>13</v>
      </c>
      <c r="D65" s="65">
        <v>0.24</v>
      </c>
      <c r="E65" t="s">
        <v>14</v>
      </c>
      <c r="F65" s="5">
        <f>B65*D65</f>
        <v>655.4399999999999</v>
      </c>
    </row>
    <row r="66" spans="1:6" ht="12.75">
      <c r="A66" s="56" t="s">
        <v>75</v>
      </c>
      <c r="B66" s="56"/>
      <c r="C66" s="56"/>
      <c r="D66" s="56"/>
      <c r="E66" s="56"/>
      <c r="F66" s="63">
        <v>0</v>
      </c>
    </row>
    <row r="67" spans="1:6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</row>
    <row r="68" spans="1:6" ht="12.75">
      <c r="A68" s="4" t="s">
        <v>25</v>
      </c>
      <c r="B68" s="4"/>
      <c r="C68" s="10"/>
      <c r="F68" s="30">
        <f>SUM(F58:F67)</f>
        <v>15671.379601012066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0.27</v>
      </c>
      <c r="E70" t="s">
        <v>14</v>
      </c>
      <c r="F70" s="11">
        <f>B70*D70</f>
        <v>737.37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0.88</v>
      </c>
      <c r="E73" t="s">
        <v>14</v>
      </c>
      <c r="F73" s="5">
        <f>B73*D73</f>
        <v>2403.28</v>
      </c>
    </row>
    <row r="74" spans="1:6" ht="12.75">
      <c r="A74" s="4" t="s">
        <v>29</v>
      </c>
      <c r="B74" s="1"/>
      <c r="F74" s="30">
        <f>F70+F73</f>
        <v>3140.65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1.9</v>
      </c>
      <c r="E77" t="s">
        <v>14</v>
      </c>
      <c r="F77" s="5">
        <f>B77*D77</f>
        <v>5188.9</v>
      </c>
    </row>
    <row r="78" spans="1:6" ht="12.75">
      <c r="A78" s="4" t="s">
        <v>31</v>
      </c>
      <c r="B78" s="1"/>
      <c r="F78" s="8">
        <f>SUM(F77)</f>
        <v>5188.9</v>
      </c>
    </row>
    <row r="79" spans="1:6" ht="12.75">
      <c r="A79" s="46" t="s">
        <v>78</v>
      </c>
      <c r="B79" s="47"/>
      <c r="C79" s="43"/>
      <c r="D79" s="44">
        <v>0</v>
      </c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37938.58492101207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2200.4379254187</v>
      </c>
      <c r="I81" s="7"/>
    </row>
    <row r="82" spans="1:6" ht="15">
      <c r="A82" s="12" t="s">
        <v>34</v>
      </c>
      <c r="B82" s="12"/>
      <c r="C82" s="12"/>
      <c r="D82" s="12"/>
      <c r="E82" s="12"/>
      <c r="F82" s="33">
        <f>F80+F81</f>
        <v>40139.02284643077</v>
      </c>
    </row>
    <row r="83" spans="2:6" ht="12.75">
      <c r="B83" s="36" t="s">
        <v>67</v>
      </c>
      <c r="C83" s="37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8">
        <v>42767</v>
      </c>
      <c r="C84" s="39">
        <v>-294546</v>
      </c>
      <c r="D84" s="40">
        <f>F44</f>
        <v>46291.23</v>
      </c>
      <c r="E84" s="40">
        <f>F82</f>
        <v>40139.02284643077</v>
      </c>
      <c r="F84" s="42">
        <f>C84+D84-E84</f>
        <v>-288393.7928464308</v>
      </c>
    </row>
    <row r="87" spans="1:6" ht="13.5" thickBot="1">
      <c r="A87" t="s">
        <v>110</v>
      </c>
      <c r="C87" s="60">
        <v>42767</v>
      </c>
      <c r="D87" s="5" t="s">
        <v>111</v>
      </c>
      <c r="E87" s="60">
        <v>42794</v>
      </c>
      <c r="F87" t="s">
        <v>112</v>
      </c>
    </row>
    <row r="88" spans="1:7" ht="13.5" thickBot="1">
      <c r="A88" t="s">
        <v>119</v>
      </c>
      <c r="F88" s="61">
        <f>E84</f>
        <v>40139.02284643077</v>
      </c>
      <c r="G88" t="s">
        <v>14</v>
      </c>
    </row>
    <row r="89" ht="12.75">
      <c r="A89" t="s">
        <v>113</v>
      </c>
    </row>
    <row r="90" ht="12.75">
      <c r="A90" t="s">
        <v>114</v>
      </c>
    </row>
    <row r="91" ht="12.75">
      <c r="A91" t="s">
        <v>118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5" ht="12.75">
      <c r="A105" t="s">
        <v>124</v>
      </c>
    </row>
    <row r="107" ht="12.75">
      <c r="H107" s="7"/>
    </row>
    <row r="108" ht="12.75">
      <c r="G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2016-06-20T09:59:48Z</cp:lastPrinted>
  <dcterms:created xsi:type="dcterms:W3CDTF">2008-08-18T07:30:19Z</dcterms:created>
  <dcterms:modified xsi:type="dcterms:W3CDTF">2017-05-11T11:44:31Z</dcterms:modified>
  <cp:category/>
  <cp:version/>
  <cp:contentType/>
  <cp:contentStatus/>
</cp:coreProperties>
</file>