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<sst xmlns="http://schemas.openxmlformats.org/spreadsheetml/2006/main" count="165" uniqueCount="142">
  <si>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</si>
  <si>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</si>
  <si>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</si>
  <si>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</si>
  <si>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</si>
  <si>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</si>
  <si>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</si>
  <si>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</si>
  <si>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</si>
  <si>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</si>
  <si>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</si>
  <si>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</si>
  <si>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</si>
  <si>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</si>
  <si>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</si>
  <si>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</si>
  <si>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</si>
  <si>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</si>
  <si>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</si>
  <si>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</si>
  <si>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</si>
  <si>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</si>
  <si>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</si>
  <si>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</si>
  <si>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</si>
  <si>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</si>
  <si>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</si>
  <si>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</si>
  <si>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</si>
  <si>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</si>
  <si>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</si>
  <si>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</si>
  <si>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</si>
  <si>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</si>
  <si>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</si>
  <si>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</si>
  <si>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</si>
  <si>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</si>
  <si>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</si>
  <si>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</si>
  <si>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</si>
  <si>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</si>
  <si>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</si>
  <si>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</si>
  <si>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</si>
  <si>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</si>
  <si>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</si>
  <si>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</si>
  <si>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</si>
  <si>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</si>
  <si>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</si>
  <si>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</si>
  <si>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</si>
  <si>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</si>
  <si>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</si>
  <si>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</si>
  <si>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</si>
  <si>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</si>
  <si>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</si>
  <si>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</si>
  <si>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</si>
  <si>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</si>
  <si>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</si>
  <si>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</si>
  <si>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</si>
  <si>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</si>
  <si>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</si>
  <si>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</si>
  <si>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</si>
  <si>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</si>
  <si>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</si>
  <si>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</si>
  <si>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</si>
  <si>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</si>
  <si>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</si>
  <si>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</si>
  <si>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</si>
  <si>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</si>
  <si>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</si>
  <si>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</si>
  <si>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</si>
  <si>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</si>
  <si>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</si>
  <si>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</si>
  <si>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</si>
  <si>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</si>
  <si>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</si>
  <si>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</si>
  <si>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</si>
  <si>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</si>
  <si>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</si>
  <si>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</si>
  <si>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</si>
  <si>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</si>
  <si>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</si>
  <si>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</si>
  <si>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</si>
  <si>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</si>
  <si>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</si>
  <si>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</si>
  <si>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</si>
  <si>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</si>
  <si>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</si>
  <si>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</si>
  <si>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</si>
  <si>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</si>
  <si>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</si>
  <si>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</si>
  <si>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</si>
  <si>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</si>
  <si>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</si>
  <si>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</si>
  <si>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</si>
  <si>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</si>
  <si>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</si>
  <si>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</si>
  <si>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</si>
  <si>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</si>
  <si>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</si>
  <si>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</si>
  <si>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</si>
  <si>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</si>
  <si>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</si>
  <si>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</si>
  <si>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</si>
  <si>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</si>
  <si>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</si>
  <si>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</si>
  <si>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</si>
  <si>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</si>
  <si>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</si>
  <si>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</si>
  <si>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ост.на 01.01</t>
  </si>
  <si>
    <t>декабря</t>
  </si>
  <si>
    <t>за   декабрь  2017 г.</t>
  </si>
  <si>
    <t xml:space="preserve">откачка воды из техподполий </t>
  </si>
  <si>
    <t>смена ламп (5шт) п-д 2,4</t>
  </si>
  <si>
    <t>лампа</t>
  </si>
  <si>
    <t>5шт</t>
  </si>
  <si>
    <t>смена выключателя (2шт) п-д4</t>
  </si>
  <si>
    <t>выключатель</t>
  </si>
  <si>
    <t>2шт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</si>
</sst>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  <numFmt numFmtId="180" formatCode="0.000%"/>
  </numFmts>
  <fonts count="2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2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">
      <selection activeCell="D2" sqref="D2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12</v>
      </c>
      <c r="K2" s="5" t="s">
        <v>134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133</v>
      </c>
      <c r="G5" s="8" t="s">
        <v>128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7">
        <f>L6*114.3*1.202</f>
        <v>0</v>
      </c>
    </row>
    <row r="7" spans="2:13" ht="12.75">
      <c r="B7" t="s">
        <v>89</v>
      </c>
      <c r="C7" s="1" t="s">
        <v>90</v>
      </c>
      <c r="D7" s="8">
        <v>18</v>
      </c>
      <c r="J7" s="14">
        <v>2</v>
      </c>
      <c r="K7" s="14" t="s">
        <v>44</v>
      </c>
      <c r="L7" s="14"/>
      <c r="M7" s="47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3.53</v>
      </c>
      <c r="M11" s="47">
        <f t="shared" si="0"/>
        <v>484.98175799999996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3.53</v>
      </c>
      <c r="M13" s="47">
        <f t="shared" si="0"/>
        <v>484.98175799999996</v>
      </c>
    </row>
    <row r="14" spans="1:13" ht="12.75">
      <c r="A14" t="s">
        <v>96</v>
      </c>
      <c r="J14" s="20">
        <v>5</v>
      </c>
      <c r="K14" s="19" t="s">
        <v>50</v>
      </c>
      <c r="L14" s="25">
        <v>8.43</v>
      </c>
      <c r="M14" s="47">
        <f t="shared" si="0"/>
        <v>1158.185898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10</v>
      </c>
      <c r="M17" s="47">
        <f t="shared" si="0"/>
        <v>1373.886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1.8</v>
      </c>
      <c r="M18" s="47">
        <f t="shared" si="0"/>
        <v>247.29948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7">
        <f t="shared" si="0"/>
        <v>68.6943</v>
      </c>
    </row>
    <row r="20" spans="1:13" ht="12.75">
      <c r="A20" t="s">
        <v>102</v>
      </c>
      <c r="J20" s="20"/>
      <c r="K20" s="27" t="s">
        <v>58</v>
      </c>
      <c r="L20" s="28">
        <f>SUM(L6:L19)</f>
        <v>27.79</v>
      </c>
      <c r="M20" s="32">
        <f>SUM(M6:M19)</f>
        <v>3818.029194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47">
        <f>0.4*7</f>
        <v>2.8000000000000003</v>
      </c>
      <c r="M24" s="31">
        <f>L24*114.3*1.202*1.15</f>
        <v>442.39129199999996</v>
      </c>
    </row>
    <row r="25" spans="1:13" ht="12.75">
      <c r="A25" t="s">
        <v>106</v>
      </c>
      <c r="J25" s="20">
        <v>2</v>
      </c>
      <c r="K25" s="20" t="s">
        <v>136</v>
      </c>
      <c r="L25" s="47">
        <f>0.05*7.1</f>
        <v>0.355</v>
      </c>
      <c r="M25" s="31">
        <f aca="true" t="shared" si="1" ref="M25:M35">L25*114.3*1.202*1.15</f>
        <v>56.08889594999999</v>
      </c>
    </row>
    <row r="26" spans="1:13" ht="12.75">
      <c r="A26" t="s">
        <v>107</v>
      </c>
      <c r="J26" s="20">
        <v>3</v>
      </c>
      <c r="K26" s="20" t="s">
        <v>139</v>
      </c>
      <c r="L26" s="47">
        <f>0.02*24.1</f>
        <v>0.48200000000000004</v>
      </c>
      <c r="M26" s="31">
        <f t="shared" si="1"/>
        <v>76.15450098</v>
      </c>
    </row>
    <row r="27" spans="1:13" ht="12.75">
      <c r="A27" t="s">
        <v>108</v>
      </c>
      <c r="J27" s="20">
        <v>4</v>
      </c>
      <c r="K27" s="20"/>
      <c r="L27" s="47"/>
      <c r="M27" s="31">
        <f t="shared" si="1"/>
        <v>0</v>
      </c>
    </row>
    <row r="28" spans="1:13" ht="12.75">
      <c r="A28" s="52" t="s">
        <v>109</v>
      </c>
      <c r="B28" s="52"/>
      <c r="C28" s="52"/>
      <c r="D28" s="52"/>
      <c r="E28" s="52"/>
      <c r="F28" s="52"/>
      <c r="G28" s="52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110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3169.4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883.7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265</v>
      </c>
      <c r="F36" t="s">
        <v>66</v>
      </c>
      <c r="J36" s="20"/>
      <c r="K36" s="30" t="s">
        <v>58</v>
      </c>
      <c r="L36" s="28">
        <f>SUM(L24:L35)</f>
        <v>3.6370000000000005</v>
      </c>
      <c r="M36" s="32">
        <f>SUM(M24:M35)</f>
        <v>574.6346889299999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f>44804.09</f>
        <v>44804.09</v>
      </c>
      <c r="J40" s="20">
        <v>1</v>
      </c>
      <c r="K40" s="20" t="s">
        <v>137</v>
      </c>
      <c r="L40" s="25" t="s">
        <v>138</v>
      </c>
      <c r="M40" s="25">
        <f>5*14.5</f>
        <v>72.5</v>
      </c>
    </row>
    <row r="41" spans="1:13" ht="12.75">
      <c r="A41" t="s">
        <v>7</v>
      </c>
      <c r="F41" s="5">
        <f>46032.45</f>
        <v>46032.45</v>
      </c>
      <c r="J41" s="20">
        <v>2</v>
      </c>
      <c r="K41" s="20" t="s">
        <v>140</v>
      </c>
      <c r="L41" s="23" t="s">
        <v>141</v>
      </c>
      <c r="M41" s="23">
        <f>2*65.31</f>
        <v>130.62</v>
      </c>
    </row>
    <row r="42" spans="2:13" ht="12.75">
      <c r="B42" t="s">
        <v>8</v>
      </c>
      <c r="F42" s="9">
        <f>F41/F40</f>
        <v>1.0274162470435177</v>
      </c>
      <c r="J42" s="20">
        <v>3</v>
      </c>
      <c r="K42" s="20"/>
      <c r="L42" s="23"/>
      <c r="M42" s="23"/>
    </row>
    <row r="43" spans="1:13" ht="12.75">
      <c r="A43" t="s">
        <v>126</v>
      </c>
      <c r="F43" s="11">
        <f>250+400+250</f>
        <v>900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46932.45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5">
        <v>5781.62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(1200)*1.202</f>
        <v>1442.3999999999999</v>
      </c>
      <c r="J50" s="20">
        <v>11</v>
      </c>
      <c r="K50" s="20"/>
      <c r="L50" s="23"/>
      <c r="M50" s="23"/>
    </row>
    <row r="51" spans="1:13" ht="12.75">
      <c r="A51" s="6" t="s">
        <v>83</v>
      </c>
      <c r="E51" s="5">
        <v>0.53</v>
      </c>
      <c r="F51" s="11">
        <f>E51*E33</f>
        <v>1679.7820000000002</v>
      </c>
      <c r="J51" s="20">
        <v>12</v>
      </c>
      <c r="K51" s="20"/>
      <c r="L51" s="23"/>
      <c r="M51" s="23"/>
    </row>
    <row r="52" spans="1:13" ht="12.75">
      <c r="A52" s="10" t="s">
        <v>34</v>
      </c>
      <c r="D52" s="5"/>
      <c r="F52" s="33">
        <f>F49+F50+F51</f>
        <v>8903.802</v>
      </c>
      <c r="J52" s="20">
        <v>13</v>
      </c>
      <c r="K52" s="20"/>
      <c r="L52" s="23"/>
      <c r="M52" s="23"/>
    </row>
    <row r="53" spans="1:13" ht="12.75">
      <c r="A53" s="4" t="s">
        <v>16</v>
      </c>
      <c r="D53" s="5"/>
      <c r="J53" s="20">
        <v>14</v>
      </c>
      <c r="K53" s="20"/>
      <c r="L53" s="23"/>
      <c r="M53" s="23"/>
    </row>
    <row r="54" spans="1:13" ht="12.75">
      <c r="A54" t="s">
        <v>74</v>
      </c>
      <c r="D54" s="5">
        <v>1.89</v>
      </c>
      <c r="E54" t="s">
        <v>14</v>
      </c>
      <c r="F54" s="11">
        <f>E33*D54</f>
        <v>5990.166</v>
      </c>
      <c r="J54" s="20">
        <v>15</v>
      </c>
      <c r="K54" s="20"/>
      <c r="L54" s="23"/>
      <c r="M54" s="23"/>
    </row>
    <row r="55" spans="1:13" ht="12.75">
      <c r="A55" t="s">
        <v>75</v>
      </c>
      <c r="B55">
        <v>883.7</v>
      </c>
      <c r="C55" t="s">
        <v>13</v>
      </c>
      <c r="D55" s="5">
        <v>0.4</v>
      </c>
      <c r="E55" t="s">
        <v>14</v>
      </c>
      <c r="F55" s="11">
        <f>B55*D55</f>
        <v>353.48</v>
      </c>
      <c r="J55" s="20">
        <v>16</v>
      </c>
      <c r="K55" s="20"/>
      <c r="L55" s="23"/>
      <c r="M55" s="23"/>
    </row>
    <row r="56" spans="1:13" ht="12.75">
      <c r="A56" s="10" t="s">
        <v>17</v>
      </c>
      <c r="B56" s="10"/>
      <c r="C56" s="10"/>
      <c r="F56" s="33">
        <f>SUM(F54:F55)</f>
        <v>6343.646000000001</v>
      </c>
      <c r="J56" s="20">
        <v>17</v>
      </c>
      <c r="K56" s="20"/>
      <c r="L56" s="23"/>
      <c r="M56" s="23"/>
    </row>
    <row r="57" spans="1:13" ht="12.75">
      <c r="A57" s="4" t="s">
        <v>18</v>
      </c>
      <c r="B57" s="4"/>
      <c r="J57" s="20">
        <v>18</v>
      </c>
      <c r="K57" s="20"/>
      <c r="L57" s="23"/>
      <c r="M57" s="23"/>
    </row>
    <row r="58" spans="1:13" ht="12.75">
      <c r="A58" t="s">
        <v>19</v>
      </c>
      <c r="C58">
        <v>166649</v>
      </c>
      <c r="D58">
        <v>228935.4</v>
      </c>
      <c r="E58">
        <v>3169.4</v>
      </c>
      <c r="F58" s="36">
        <f>C58/D58*E58</f>
        <v>2307.102093428976</v>
      </c>
      <c r="J58" s="20">
        <v>19</v>
      </c>
      <c r="K58" s="20"/>
      <c r="L58" s="23"/>
      <c r="M58" s="23"/>
    </row>
    <row r="59" spans="1:13" ht="12.75">
      <c r="A59" t="s">
        <v>20</v>
      </c>
      <c r="F59" s="36">
        <f>M20</f>
        <v>3818.029194</v>
      </c>
      <c r="J59" s="20">
        <v>20</v>
      </c>
      <c r="K59" s="20"/>
      <c r="L59" s="23"/>
      <c r="M59" s="23"/>
    </row>
    <row r="60" spans="1:13" ht="12.75">
      <c r="A60" t="s">
        <v>21</v>
      </c>
      <c r="F60" s="11">
        <f>M36</f>
        <v>574.6346889299999</v>
      </c>
      <c r="J60" s="20">
        <v>21</v>
      </c>
      <c r="K60" s="20"/>
      <c r="L60" s="23"/>
      <c r="M60" s="23"/>
    </row>
    <row r="61" spans="1:13" ht="12.75">
      <c r="A61" t="s">
        <v>73</v>
      </c>
      <c r="F61" s="5">
        <f>1*600*1.202</f>
        <v>721.1999999999999</v>
      </c>
      <c r="J61" s="20">
        <v>22</v>
      </c>
      <c r="K61" s="20"/>
      <c r="L61" s="23"/>
      <c r="M61" s="23"/>
    </row>
    <row r="62" spans="1:13" ht="12.75">
      <c r="A62" t="s">
        <v>22</v>
      </c>
      <c r="F62" s="5">
        <f>M65</f>
        <v>203.12</v>
      </c>
      <c r="J62" s="20">
        <v>23</v>
      </c>
      <c r="K62" s="20"/>
      <c r="L62" s="23"/>
      <c r="M62" s="23"/>
    </row>
    <row r="63" spans="1:13" ht="12.75">
      <c r="A63" t="s">
        <v>23</v>
      </c>
      <c r="F63" s="5">
        <v>0</v>
      </c>
      <c r="J63" s="20">
        <v>24</v>
      </c>
      <c r="K63" s="20"/>
      <c r="L63" s="23"/>
      <c r="M63" s="23"/>
    </row>
    <row r="64" spans="1:13" ht="12.75">
      <c r="A64" t="s">
        <v>24</v>
      </c>
      <c r="F64" s="5"/>
      <c r="J64" s="20"/>
      <c r="K64" s="20"/>
      <c r="L64" s="23"/>
      <c r="M64" s="23"/>
    </row>
    <row r="65" spans="2:13" ht="12.75">
      <c r="B65">
        <v>3169.4</v>
      </c>
      <c r="C65" t="s">
        <v>13</v>
      </c>
      <c r="D65" s="11">
        <v>0.24</v>
      </c>
      <c r="E65" t="s">
        <v>14</v>
      </c>
      <c r="F65" s="46">
        <f>B65*D65</f>
        <v>760.656</v>
      </c>
      <c r="J65" s="20"/>
      <c r="K65" s="20"/>
      <c r="L65" s="34" t="s">
        <v>65</v>
      </c>
      <c r="M65" s="35">
        <f>SUM(M40:M64)</f>
        <v>203.12</v>
      </c>
    </row>
    <row r="66" spans="1:6" ht="12.75">
      <c r="A66" s="57" t="s">
        <v>79</v>
      </c>
      <c r="B66" s="57"/>
      <c r="C66" s="57"/>
      <c r="D66" s="58"/>
      <c r="E66" s="57"/>
      <c r="F66" s="58">
        <v>0</v>
      </c>
    </row>
    <row r="67" spans="1:6" ht="12.75">
      <c r="A67" s="49" t="s">
        <v>84</v>
      </c>
      <c r="B67" s="49"/>
      <c r="C67" s="49"/>
      <c r="D67" s="46">
        <v>0.87</v>
      </c>
      <c r="E67" s="49"/>
      <c r="F67" s="46">
        <f>D67*E33</f>
        <v>2757.378</v>
      </c>
    </row>
    <row r="68" spans="1:6" ht="12.75">
      <c r="A68" s="10" t="s">
        <v>25</v>
      </c>
      <c r="B68" s="10"/>
      <c r="C68" s="10"/>
      <c r="F68" s="33">
        <f>SUM(F58:F67)</f>
        <v>11142.119976358976</v>
      </c>
    </row>
    <row r="69" ht="12.75">
      <c r="A69" s="4" t="s">
        <v>26</v>
      </c>
    </row>
    <row r="70" spans="1:6" ht="12.75">
      <c r="A70" t="s">
        <v>27</v>
      </c>
      <c r="B70">
        <v>3169.4</v>
      </c>
      <c r="C70" t="s">
        <v>66</v>
      </c>
      <c r="D70" s="5">
        <v>0.26</v>
      </c>
      <c r="E70" t="s">
        <v>14</v>
      </c>
      <c r="F70" s="46">
        <f>B70*D70</f>
        <v>824.0440000000001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3169.4</v>
      </c>
      <c r="C73" t="s">
        <v>13</v>
      </c>
      <c r="D73" s="11">
        <v>1.34</v>
      </c>
      <c r="E73" t="s">
        <v>14</v>
      </c>
      <c r="F73" s="11">
        <f>B73*D73</f>
        <v>4246.996</v>
      </c>
    </row>
    <row r="74" spans="1:6" ht="12.75">
      <c r="A74" s="10" t="s">
        <v>29</v>
      </c>
      <c r="F74" s="33">
        <f>F70+F73</f>
        <v>5071.04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3169.4</v>
      </c>
      <c r="C77" t="s">
        <v>13</v>
      </c>
      <c r="D77" s="11">
        <v>2.67</v>
      </c>
      <c r="E77" t="s">
        <v>14</v>
      </c>
      <c r="F77" s="11">
        <f>B77*D77</f>
        <v>8462.298</v>
      </c>
    </row>
    <row r="78" spans="1:6" ht="12.75">
      <c r="A78" s="10" t="s">
        <v>32</v>
      </c>
      <c r="F78" s="33">
        <f>SUM(F77)</f>
        <v>8462.298</v>
      </c>
    </row>
    <row r="79" spans="1:6" ht="12.75">
      <c r="A79" s="48" t="s">
        <v>78</v>
      </c>
      <c r="B79" s="49"/>
      <c r="C79" s="49"/>
      <c r="D79" s="50">
        <v>2.44</v>
      </c>
      <c r="E79" s="49"/>
      <c r="F79" s="51">
        <f>D79*E33</f>
        <v>7733.336</v>
      </c>
    </row>
    <row r="80" spans="1:6" ht="12.75">
      <c r="A80" s="1" t="s">
        <v>33</v>
      </c>
      <c r="B80" s="1"/>
      <c r="F80" s="33">
        <f>F52+F56+F68+F74+F78+F79</f>
        <v>47656.24197635898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3">
        <f>F80*5.8%</f>
        <v>2764.0620346288206</v>
      </c>
      <c r="I81" s="7"/>
    </row>
    <row r="82" spans="1:9" ht="12.75">
      <c r="A82" s="1"/>
      <c r="B82" s="37" t="s">
        <v>129</v>
      </c>
      <c r="C82" s="37"/>
      <c r="D82" s="1"/>
      <c r="E82" s="55"/>
      <c r="F82" s="56">
        <v>1329.9</v>
      </c>
      <c r="I82" s="7"/>
    </row>
    <row r="83" spans="1:9" ht="12.75">
      <c r="A83" s="1"/>
      <c r="B83" s="37" t="s">
        <v>130</v>
      </c>
      <c r="C83" s="37"/>
      <c r="D83" s="1"/>
      <c r="E83" s="55"/>
      <c r="F83" s="56">
        <v>285.28</v>
      </c>
      <c r="I83" s="7"/>
    </row>
    <row r="84" spans="1:9" ht="12.75">
      <c r="A84" s="1"/>
      <c r="B84" s="37" t="s">
        <v>131</v>
      </c>
      <c r="C84" s="37"/>
      <c r="D84" s="1"/>
      <c r="E84" s="55"/>
      <c r="F84" s="56">
        <v>0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52035.4840109878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132</v>
      </c>
    </row>
    <row r="87" spans="1:6" ht="12.75">
      <c r="A87" s="13"/>
      <c r="B87" s="40">
        <v>43435</v>
      </c>
      <c r="C87" s="41">
        <v>-72675</v>
      </c>
      <c r="D87" s="44">
        <f>F44</f>
        <v>46932.45</v>
      </c>
      <c r="E87" s="44">
        <f>F85</f>
        <v>52035.4840109878</v>
      </c>
      <c r="F87" s="45">
        <f>C87+D87-E87</f>
        <v>-77778.0340109878</v>
      </c>
    </row>
    <row r="89" spans="1:6" ht="13.5" thickBot="1">
      <c r="A89" t="s">
        <v>111</v>
      </c>
      <c r="C89" s="53">
        <v>43070</v>
      </c>
      <c r="D89" s="8" t="s">
        <v>112</v>
      </c>
      <c r="E89" s="53">
        <v>43100</v>
      </c>
      <c r="F89" t="s">
        <v>113</v>
      </c>
    </row>
    <row r="90" spans="1:7" ht="13.5" thickBot="1">
      <c r="A90" t="s">
        <v>114</v>
      </c>
      <c r="F90" s="54">
        <f>E87</f>
        <v>52035.4840109878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2017-08-21T12:45:51Z</cp:lastPrinted>
  <dcterms:created xsi:type="dcterms:W3CDTF">2008-08-18T07:30:19Z</dcterms:created>
  <dcterms:modified xsi:type="dcterms:W3CDTF">2018-03-28T05:59:57Z</dcterms:modified>
  <cp:category/>
  <cp:version/>
  <cp:contentType/>
  <cp:contentStatus/>
</cp:coreProperties>
</file>