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<sst xmlns="http://schemas.openxmlformats.org/spreadsheetml/2006/main" count="170" uniqueCount="146">
  <si>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</si>
  <si>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</si>
  <si>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</si>
  <si>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</si>
  <si>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</si>
  <si>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</si>
  <si>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</si>
  <si>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</si>
  <si>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</si>
  <si>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</si>
  <si>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</si>
  <si>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</si>
  <si>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</si>
  <si>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</si>
  <si>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</si>
  <si>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</si>
  <si>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</si>
  <si>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</si>
  <si>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</si>
  <si>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</si>
  <si>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</si>
  <si>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</si>
  <si>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</si>
  <si>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</si>
  <si>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</si>
  <si>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</si>
  <si>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</si>
  <si>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</si>
  <si>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</si>
  <si>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</si>
  <si>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</si>
  <si>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</si>
  <si>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</si>
  <si>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</si>
  <si>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</si>
  <si>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</si>
  <si>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</si>
  <si>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</si>
  <si>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</si>
  <si>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</si>
  <si>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</si>
  <si>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</si>
  <si>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</si>
  <si>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</si>
  <si>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</si>
  <si>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</si>
  <si>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</si>
  <si>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</si>
  <si>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</si>
  <si>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</si>
  <si>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</si>
  <si>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</si>
  <si>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</si>
  <si>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</si>
  <si>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</si>
  <si>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</si>
  <si>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</si>
  <si>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</si>
  <si>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</si>
  <si>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</si>
  <si>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</si>
  <si>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</si>
  <si>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</si>
  <si>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</si>
  <si>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</si>
  <si>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</si>
  <si>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</si>
  <si>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</si>
  <si>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</si>
  <si>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</si>
  <si>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</si>
  <si>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</si>
  <si>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</si>
  <si>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</si>
  <si>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</si>
  <si>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</si>
  <si>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</si>
  <si>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</si>
  <si>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</si>
  <si>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</si>
  <si>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</si>
  <si>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</si>
  <si>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</si>
  <si>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</si>
  <si>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</si>
  <si>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</si>
  <si>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</si>
  <si>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</si>
  <si>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</si>
  <si>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</si>
  <si>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</si>
  <si>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</si>
  <si>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</si>
  <si>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</si>
  <si>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</si>
  <si>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</si>
  <si>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</si>
  <si>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</si>
  <si>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</si>
  <si>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</si>
  <si>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</si>
  <si>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</si>
  <si>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</si>
  <si>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</si>
  <si>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</si>
  <si>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</si>
  <si>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</si>
  <si>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</si>
  <si>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</si>
  <si>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</si>
  <si>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</si>
  <si>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</si>
  <si>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</si>
  <si>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</si>
  <si>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</si>
  <si>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</si>
  <si>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</si>
  <si>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</si>
  <si>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</si>
  <si>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</si>
  <si>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</si>
  <si>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</si>
  <si>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</si>
  <si>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</si>
  <si>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</si>
  <si>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</si>
  <si>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(Спарк,ростелеком,комстар,эр-телеком)</t>
  </si>
  <si>
    <t>директора: Падуна Э.В. Действующего на основании _Устава__________________</t>
  </si>
  <si>
    <t>Рязагоргаз (тех.обслуживание и ремонт)</t>
  </si>
  <si>
    <t>2017 г.</t>
  </si>
  <si>
    <t>марта</t>
  </si>
  <si>
    <t>за  март 2017 г.</t>
  </si>
  <si>
    <t>ост.на 01.04</t>
  </si>
  <si>
    <t>ремонт дверного полотна (1шт) п-д5</t>
  </si>
  <si>
    <t>смена петель (2шт) п-д5</t>
  </si>
  <si>
    <t xml:space="preserve">петля </t>
  </si>
  <si>
    <t>2шт</t>
  </si>
  <si>
    <t>проушины</t>
  </si>
  <si>
    <t>саморезы</t>
  </si>
  <si>
    <t>10шт</t>
  </si>
  <si>
    <t>гвозди</t>
  </si>
  <si>
    <t>0,5кг</t>
  </si>
  <si>
    <t>смена лампа (8шт)</t>
  </si>
  <si>
    <t>лампа</t>
  </si>
  <si>
    <t xml:space="preserve">смена ламп (14шт) </t>
  </si>
  <si>
    <t>22шт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</si>
</sst>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17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6">
      <selection activeCell="M48" sqref="M48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3</v>
      </c>
      <c r="K1" t="s">
        <v>66</v>
      </c>
    </row>
    <row r="2" spans="1:11" ht="12.75">
      <c r="A2" t="s">
        <v>85</v>
      </c>
      <c r="K2" s="5" t="s">
        <v>131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130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3.69</v>
      </c>
      <c r="M11" s="46">
        <f t="shared" si="0"/>
        <v>506.963934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3.68</v>
      </c>
      <c r="M13" s="46">
        <f t="shared" si="0"/>
        <v>505.590048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6">
        <f t="shared" si="0"/>
        <v>309.12435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10.120000000000001</v>
      </c>
      <c r="M20" s="33">
        <f>SUM(M6:M19)</f>
        <v>1390.372632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41" t="s">
        <v>133</v>
      </c>
      <c r="L24" s="46">
        <v>2.63</v>
      </c>
      <c r="M24" s="32">
        <f>L24*114.3*1.202*1.15</f>
        <v>415.5318206999999</v>
      </c>
    </row>
    <row r="25" spans="1:13" ht="12.75">
      <c r="A25" t="s">
        <v>106</v>
      </c>
      <c r="J25" s="20">
        <v>2</v>
      </c>
      <c r="K25" s="20" t="s">
        <v>134</v>
      </c>
      <c r="L25" s="56">
        <v>2</v>
      </c>
      <c r="M25" s="32">
        <f>L25*114.3*1.202*1.15</f>
        <v>315.99377999999996</v>
      </c>
    </row>
    <row r="26" spans="1:13" ht="12.75">
      <c r="A26" t="s">
        <v>107</v>
      </c>
      <c r="J26" s="20">
        <v>3</v>
      </c>
      <c r="K26" s="41" t="s">
        <v>142</v>
      </c>
      <c r="L26" s="56">
        <f>0.08*7.1</f>
        <v>0.568</v>
      </c>
      <c r="M26" s="32">
        <f>L26*114.3*1.202*1.15</f>
        <v>89.74223351999998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41" t="s">
        <v>144</v>
      </c>
      <c r="L27" s="46">
        <f>0.14*7.1</f>
        <v>0.994</v>
      </c>
      <c r="M27" s="32">
        <f>L27*114.3*1.202*1.15</f>
        <v>157.04890866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>L28*114.3*1.202*1.15</f>
        <v>0</v>
      </c>
    </row>
    <row r="29" spans="2:13" ht="12.75">
      <c r="B29" s="1"/>
      <c r="C29" s="8"/>
      <c r="D29" s="8"/>
      <c r="J29" s="20">
        <v>6</v>
      </c>
      <c r="K29" s="20"/>
      <c r="L29" s="46"/>
      <c r="M29" s="32">
        <f aca="true" t="shared" si="1" ref="M29:M38">L29*114.3*1.202*1.15</f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6.191999999999999</v>
      </c>
      <c r="M39" s="33">
        <f>SUM(M24:M38)</f>
        <v>978.3167428799998</v>
      </c>
    </row>
    <row r="40" spans="1:11" ht="12.75">
      <c r="A40" s="2" t="s">
        <v>6</v>
      </c>
      <c r="F40" s="11">
        <v>52848.15</v>
      </c>
      <c r="K40" s="1" t="s">
        <v>61</v>
      </c>
    </row>
    <row r="41" spans="1:13" ht="12.75">
      <c r="A41" t="s">
        <v>7</v>
      </c>
      <c r="F41" s="5">
        <v>54541.38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1.03203953213121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126</v>
      </c>
      <c r="F43" s="5">
        <f>250+400+250+400</f>
        <v>1300</v>
      </c>
      <c r="J43" s="20">
        <v>1</v>
      </c>
      <c r="K43" s="20" t="s">
        <v>135</v>
      </c>
      <c r="L43" s="25" t="s">
        <v>136</v>
      </c>
      <c r="M43" s="25">
        <f>2*30.4</f>
        <v>60.8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55841.38</v>
      </c>
      <c r="J44" s="20">
        <v>2</v>
      </c>
      <c r="K44" s="20" t="s">
        <v>137</v>
      </c>
      <c r="L44" s="25" t="s">
        <v>136</v>
      </c>
      <c r="M44" s="25">
        <f>2*26.64</f>
        <v>53.28</v>
      </c>
    </row>
    <row r="45" spans="10:13" ht="12.75">
      <c r="J45" s="20">
        <v>3</v>
      </c>
      <c r="K45" s="20" t="s">
        <v>138</v>
      </c>
      <c r="L45" s="25" t="s">
        <v>139</v>
      </c>
      <c r="M45" s="25">
        <f>10*77.5</f>
        <v>775</v>
      </c>
    </row>
    <row r="46" spans="2:13" ht="12.75">
      <c r="B46" s="1" t="s">
        <v>10</v>
      </c>
      <c r="C46" s="1"/>
      <c r="J46" s="20">
        <v>4</v>
      </c>
      <c r="K46" s="20" t="s">
        <v>140</v>
      </c>
      <c r="L46" s="25" t="s">
        <v>141</v>
      </c>
      <c r="M46" s="25">
        <f>0.5*115</f>
        <v>57.5</v>
      </c>
    </row>
    <row r="47" spans="10:13" ht="12.75">
      <c r="J47" s="20">
        <v>5</v>
      </c>
      <c r="K47" s="20" t="s">
        <v>143</v>
      </c>
      <c r="L47" s="25" t="s">
        <v>145</v>
      </c>
      <c r="M47" s="25">
        <f>22*13.8</f>
        <v>303.6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7</v>
      </c>
      <c r="K49" s="20"/>
      <c r="L49" s="25"/>
      <c r="M49" s="46"/>
    </row>
    <row r="50" spans="1:13" ht="12.75">
      <c r="A50" s="6" t="s">
        <v>15</v>
      </c>
      <c r="F50" s="11">
        <f>(2400)*1.202</f>
        <v>2884.7999999999997</v>
      </c>
      <c r="J50" s="20">
        <v>8</v>
      </c>
      <c r="K50" s="20"/>
      <c r="L50" s="25"/>
      <c r="M50" s="25"/>
    </row>
    <row r="51" spans="1:13" ht="12.75">
      <c r="A51" s="6" t="s">
        <v>82</v>
      </c>
      <c r="E51" s="5">
        <v>0</v>
      </c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8666.42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1.89</v>
      </c>
      <c r="E54" s="13" t="s">
        <v>14</v>
      </c>
      <c r="F54" s="11">
        <f>E33*D54</f>
        <v>6554.5199999999995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923.5</v>
      </c>
      <c r="C55" t="s">
        <v>13</v>
      </c>
      <c r="D55" s="5">
        <v>0.4</v>
      </c>
      <c r="E55" t="s">
        <v>14</v>
      </c>
      <c r="F55" s="11">
        <f>B55*D55</f>
        <v>369.40000000000003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6923.919999999999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>
        <v>166992</v>
      </c>
      <c r="D58">
        <v>228935.4</v>
      </c>
      <c r="E58">
        <v>3468</v>
      </c>
      <c r="F58" s="34">
        <f>C58/D58*E58</f>
        <v>2529.6579559124543</v>
      </c>
      <c r="J58" s="20">
        <v>17</v>
      </c>
      <c r="K58" s="20"/>
      <c r="L58" s="25"/>
      <c r="M58" s="25"/>
    </row>
    <row r="59" spans="1:13" ht="12.75">
      <c r="A59" t="s">
        <v>20</v>
      </c>
      <c r="F59" s="34">
        <f>M20</f>
        <v>1390.372632</v>
      </c>
      <c r="J59" s="20">
        <v>18</v>
      </c>
      <c r="K59" s="20"/>
      <c r="L59" s="25"/>
      <c r="M59" s="25"/>
    </row>
    <row r="60" spans="1:13" ht="12.75">
      <c r="A60" t="s">
        <v>21</v>
      </c>
      <c r="F60" s="11">
        <f>M39</f>
        <v>978.3167428799998</v>
      </c>
      <c r="J60" s="20">
        <v>19</v>
      </c>
      <c r="K60" s="20"/>
      <c r="L60" s="25"/>
      <c r="M60" s="25"/>
    </row>
    <row r="61" spans="1:13" ht="12.75">
      <c r="A61" t="s">
        <v>71</v>
      </c>
      <c r="F61" s="5">
        <v>721.2</v>
      </c>
      <c r="J61" s="20"/>
      <c r="K61" s="20"/>
      <c r="L61" s="30" t="s">
        <v>64</v>
      </c>
      <c r="M61" s="33">
        <f>SUM(M43:M60)</f>
        <v>1250.18</v>
      </c>
    </row>
    <row r="62" spans="1:6" ht="12.75">
      <c r="A62" t="s">
        <v>22</v>
      </c>
      <c r="F62" s="11">
        <f>M61</f>
        <v>1250.18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3468</v>
      </c>
      <c r="C65" t="s">
        <v>13</v>
      </c>
      <c r="D65" s="11">
        <v>0.25</v>
      </c>
      <c r="E65" t="s">
        <v>14</v>
      </c>
      <c r="F65" s="11">
        <f>B65*D65</f>
        <v>867</v>
      </c>
    </row>
    <row r="66" spans="1:6" ht="12.75">
      <c r="A66" t="s">
        <v>83</v>
      </c>
      <c r="D66" s="11">
        <v>0</v>
      </c>
      <c r="F66" s="11">
        <f>D66*E33</f>
        <v>0</v>
      </c>
    </row>
    <row r="67" spans="1:6" ht="12.75">
      <c r="A67" s="54" t="s">
        <v>128</v>
      </c>
      <c r="B67" s="54"/>
      <c r="C67" s="54"/>
      <c r="D67" s="55"/>
      <c r="E67" s="54"/>
      <c r="F67" s="55">
        <v>0</v>
      </c>
    </row>
    <row r="68" spans="1:6" ht="12.75">
      <c r="A68" s="4" t="s">
        <v>25</v>
      </c>
      <c r="B68" s="10"/>
      <c r="C68" s="10"/>
      <c r="F68" s="31">
        <f>SUM(F58:F67)</f>
        <v>7736.727330792454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0.27</v>
      </c>
      <c r="E70" t="s">
        <v>14</v>
      </c>
      <c r="F70" s="11">
        <f>B70*D70</f>
        <v>936.36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0.97</v>
      </c>
      <c r="E73" t="s">
        <v>14</v>
      </c>
      <c r="F73" s="11">
        <f>B73*D73</f>
        <v>3363.96</v>
      </c>
    </row>
    <row r="74" spans="1:6" ht="12.75">
      <c r="A74" s="4" t="s">
        <v>29</v>
      </c>
      <c r="F74" s="31">
        <f>F70+F73</f>
        <v>4300.32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2.02</v>
      </c>
      <c r="E77" t="s">
        <v>14</v>
      </c>
      <c r="F77" s="11">
        <f>B77*D77</f>
        <v>7005.36</v>
      </c>
    </row>
    <row r="78" spans="1:6" ht="12.75">
      <c r="A78" s="4" t="s">
        <v>31</v>
      </c>
      <c r="F78" s="8">
        <f>SUM(F77)</f>
        <v>7005.36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1">
        <f>F52+F56+F68+F74+F78+F79</f>
        <v>34632.74733079245</v>
      </c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2008.699345185962</v>
      </c>
    </row>
    <row r="82" spans="1:9" ht="15">
      <c r="A82" s="12" t="s">
        <v>34</v>
      </c>
      <c r="B82" s="12"/>
      <c r="C82" s="12"/>
      <c r="D82" s="12"/>
      <c r="E82" s="12"/>
      <c r="F82" s="42">
        <f>F80+F81</f>
        <v>36641.44667597841</v>
      </c>
      <c r="I82" s="7"/>
    </row>
    <row r="83" spans="2:6" ht="12.75">
      <c r="B83" s="36" t="s">
        <v>67</v>
      </c>
      <c r="C83" s="37" t="s">
        <v>68</v>
      </c>
      <c r="D83" s="22" t="s">
        <v>69</v>
      </c>
      <c r="E83" s="22" t="s">
        <v>70</v>
      </c>
      <c r="F83" s="40" t="s">
        <v>132</v>
      </c>
    </row>
    <row r="84" spans="1:6" ht="12.75">
      <c r="A84" s="13"/>
      <c r="B84" s="38">
        <v>42795</v>
      </c>
      <c r="C84" s="39">
        <v>-407887</v>
      </c>
      <c r="D84" s="43">
        <f>F44</f>
        <v>55841.38</v>
      </c>
      <c r="E84" s="43">
        <f>F82</f>
        <v>36641.44667597841</v>
      </c>
      <c r="F84" s="44">
        <f>C84+D84-E84</f>
        <v>-388687.0666759784</v>
      </c>
    </row>
    <row r="86" spans="1:6" ht="13.5" thickBot="1">
      <c r="A86" t="s">
        <v>111</v>
      </c>
      <c r="C86" s="52">
        <v>42767</v>
      </c>
      <c r="D86" s="8" t="s">
        <v>112</v>
      </c>
      <c r="E86" s="52">
        <v>42794</v>
      </c>
      <c r="F86" t="s">
        <v>113</v>
      </c>
    </row>
    <row r="87" spans="1:7" ht="13.5" thickBot="1">
      <c r="A87" t="s">
        <v>114</v>
      </c>
      <c r="F87" s="53">
        <f>E84</f>
        <v>36641.44667597841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3" ht="12.75">
      <c r="A103" t="s">
        <v>125</v>
      </c>
    </row>
    <row r="106" spans="7:8" ht="12.75">
      <c r="G106" s="7"/>
      <c r="H106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2017-06-01T14:16:13Z</cp:lastPrinted>
  <dcterms:created xsi:type="dcterms:W3CDTF">2008-08-18T07:30:19Z</dcterms:created>
  <dcterms:modified xsi:type="dcterms:W3CDTF">2017-06-01T14:16:14Z</dcterms:modified>
  <cp:category/>
  <cp:version/>
  <cp:contentType/>
  <cp:contentStatus/>
</cp:coreProperties>
</file>