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<sst xmlns="http://schemas.openxmlformats.org/spreadsheetml/2006/main" count="209" uniqueCount="178">
  <si>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</si>
  <si>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</si>
  <si>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</si>
  <si>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</si>
  <si>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</si>
  <si>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</si>
  <si>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</si>
  <si>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</si>
  <si>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</si>
  <si>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</si>
  <si>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</si>
  <si>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</si>
  <si>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</si>
  <si>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</si>
  <si>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</si>
  <si>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</si>
  <si>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</si>
  <si>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</si>
  <si>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</si>
  <si>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</si>
  <si>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</si>
  <si>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</si>
  <si>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</si>
  <si>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</si>
  <si>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</si>
  <si>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</si>
  <si>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</si>
  <si>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</si>
  <si>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</si>
  <si>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</si>
  <si>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</si>
  <si>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</si>
  <si>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</si>
  <si>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</si>
  <si>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</si>
  <si>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</si>
  <si>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</si>
  <si>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</si>
  <si>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</si>
  <si>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</si>
  <si>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</si>
  <si>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</si>
  <si>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</si>
  <si>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</si>
  <si>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</si>
  <si>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</si>
  <si>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</si>
  <si>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</si>
  <si>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</si>
  <si>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</si>
  <si>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</si>
  <si>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</si>
  <si>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</si>
  <si>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</si>
  <si>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</si>
  <si>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</si>
  <si>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</si>
  <si>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</si>
  <si>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</si>
  <si>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</si>
  <si>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</si>
  <si>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</si>
  <si>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</si>
  <si>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</si>
  <si>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</si>
  <si>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</si>
  <si>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</si>
  <si>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</si>
  <si>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</si>
  <si>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</si>
  <si>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</si>
  <si>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</si>
  <si>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</si>
  <si>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</si>
  <si>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</si>
  <si>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</si>
  <si>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</si>
  <si>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</si>
  <si>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</si>
  <si>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</si>
  <si>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</si>
  <si>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</si>
  <si>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</si>
  <si>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</si>
  <si>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</si>
  <si>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</si>
  <si>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</si>
  <si>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</si>
  <si>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</si>
  <si>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</si>
  <si>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</si>
  <si>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</si>
  <si>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</si>
  <si>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</si>
  <si>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</si>
  <si>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</si>
  <si>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</si>
  <si>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</si>
  <si>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</si>
  <si>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</si>
  <si>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</si>
  <si>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</si>
  <si>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</si>
  <si>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</si>
  <si>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</si>
  <si>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</si>
  <si>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</si>
  <si>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</si>
  <si>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</si>
  <si>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</si>
  <si>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</si>
  <si>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</si>
  <si>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</si>
  <si>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</si>
  <si>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</si>
  <si>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</si>
  <si>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</si>
  <si>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</si>
  <si>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</si>
  <si>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</si>
  <si>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</si>
  <si>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</si>
  <si>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</si>
  <si>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</si>
  <si>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</si>
  <si>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</si>
  <si>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</si>
  <si>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</si>
  <si>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</si>
  <si>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</si>
  <si>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</si>
  <si>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</si>
  <si>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</si>
  <si>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</si>
  <si>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</si>
  <si>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</si>
  <si>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</si>
  <si>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</si>
  <si>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</si>
  <si>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</si>
  <si>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</si>
  <si>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 xml:space="preserve">прочистка канализации </t>
  </si>
  <si>
    <t>смена труб д 32 (4мп) п-д4 т.п.</t>
  </si>
  <si>
    <t>труба д 32</t>
  </si>
  <si>
    <t>4мп</t>
  </si>
  <si>
    <t>муфта 32</t>
  </si>
  <si>
    <t>2шт</t>
  </si>
  <si>
    <t>установка монометра (2шт) т.п.</t>
  </si>
  <si>
    <t>монометр</t>
  </si>
  <si>
    <t>устр-во врезки д 15 (2шт) т.п.</t>
  </si>
  <si>
    <t>врезка д 15</t>
  </si>
  <si>
    <t>устр-во отмостки вокруг дома</t>
  </si>
  <si>
    <t>щебень</t>
  </si>
  <si>
    <t>4м3</t>
  </si>
  <si>
    <t>средство от сорняков "торнадо"</t>
  </si>
  <si>
    <t>5шт</t>
  </si>
  <si>
    <t>смена ламп (4шт)</t>
  </si>
  <si>
    <t>лампа</t>
  </si>
  <si>
    <t>4шт</t>
  </si>
  <si>
    <t>смена светильника (1шт)</t>
  </si>
  <si>
    <t xml:space="preserve">смена патрона (7шт) </t>
  </si>
  <si>
    <t xml:space="preserve">смена выключателя (1шт) </t>
  </si>
  <si>
    <t>смена ламп (9шт)</t>
  </si>
  <si>
    <t>ремонт эл.щита</t>
  </si>
  <si>
    <t>светильник</t>
  </si>
  <si>
    <t>1шт</t>
  </si>
  <si>
    <t>кабель канал</t>
  </si>
  <si>
    <t>дюбель</t>
  </si>
  <si>
    <t>10шт</t>
  </si>
  <si>
    <t>саморез</t>
  </si>
  <si>
    <t>1уп.</t>
  </si>
  <si>
    <t>патрон</t>
  </si>
  <si>
    <t>7шт</t>
  </si>
  <si>
    <t>выключатель</t>
  </si>
  <si>
    <t>лампочка</t>
  </si>
  <si>
    <t>9шт</t>
  </si>
  <si>
    <t>азс</t>
  </si>
  <si>
    <t>коробка под азс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</si>
</sst>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8">
      <selection activeCell="M63" sqref="M63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K1" t="s">
        <v>68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134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12.010000000000002</v>
      </c>
      <c r="M20" s="33">
        <f>SUM(M6:M19)</f>
        <v>1650.0370859999998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141</v>
      </c>
      <c r="L24" s="25">
        <f>0.15*32.2</f>
        <v>4.83</v>
      </c>
      <c r="M24" s="32">
        <f>L24*114.3*1.202*1.15</f>
        <v>763.1249786999998</v>
      </c>
    </row>
    <row r="25" spans="1:13" ht="12.75">
      <c r="A25" t="s">
        <v>111</v>
      </c>
      <c r="J25" s="20">
        <v>2</v>
      </c>
      <c r="K25" s="20" t="s">
        <v>142</v>
      </c>
      <c r="L25" s="46">
        <f>0.04*156.46</f>
        <v>6.258400000000001</v>
      </c>
      <c r="M25" s="32">
        <f aca="true" t="shared" si="1" ref="M25:M42">L25*114.3*1.202*1.15</f>
        <v>988.807736376</v>
      </c>
    </row>
    <row r="26" spans="1:13" ht="12.75">
      <c r="A26" t="s">
        <v>112</v>
      </c>
      <c r="J26" s="20">
        <v>3</v>
      </c>
      <c r="K26" s="20" t="s">
        <v>147</v>
      </c>
      <c r="L26" s="46">
        <f>1*0.22</f>
        <v>0.22</v>
      </c>
      <c r="M26" s="32">
        <f t="shared" si="1"/>
        <v>34.759315799999996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149</v>
      </c>
      <c r="L27" s="25">
        <f>2*4.46</f>
        <v>8.92</v>
      </c>
      <c r="M27" s="32">
        <f t="shared" si="1"/>
        <v>1409.3322587999999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151</v>
      </c>
      <c r="L28" s="25">
        <v>18.24</v>
      </c>
      <c r="M28" s="32">
        <f t="shared" si="1"/>
        <v>2881.8632735999995</v>
      </c>
    </row>
    <row r="29" spans="10:13" ht="12.75">
      <c r="J29" s="20">
        <v>6</v>
      </c>
      <c r="K29" s="20" t="s">
        <v>156</v>
      </c>
      <c r="L29" s="46">
        <f>0.04*7.1</f>
        <v>0.284</v>
      </c>
      <c r="M29" s="32">
        <f t="shared" si="1"/>
        <v>44.87111675999999</v>
      </c>
    </row>
    <row r="30" spans="2:13" ht="12.75">
      <c r="B30" t="s">
        <v>0</v>
      </c>
      <c r="J30" s="20">
        <v>7</v>
      </c>
      <c r="K30" s="20" t="s">
        <v>159</v>
      </c>
      <c r="L30" s="46">
        <f>0.01*89.1</f>
        <v>0.891</v>
      </c>
      <c r="M30" s="32">
        <f t="shared" si="1"/>
        <v>140.77522899</v>
      </c>
    </row>
    <row r="31" spans="10:13" ht="12.75">
      <c r="J31" s="20">
        <v>8</v>
      </c>
      <c r="K31" s="20" t="s">
        <v>160</v>
      </c>
      <c r="L31" s="46">
        <f>0.07*39.6</f>
        <v>2.7720000000000002</v>
      </c>
      <c r="M31" s="32">
        <f t="shared" si="1"/>
        <v>437.96737908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 t="s">
        <v>161</v>
      </c>
      <c r="L32" s="25">
        <f>0.01*24.1</f>
        <v>0.24100000000000002</v>
      </c>
      <c r="M32" s="32">
        <f t="shared" si="1"/>
        <v>38.07725049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 t="s">
        <v>162</v>
      </c>
      <c r="L33" s="25">
        <f>0.09*7.1</f>
        <v>0.6389999999999999</v>
      </c>
      <c r="M33" s="32">
        <f t="shared" si="1"/>
        <v>100.96001270999997</v>
      </c>
    </row>
    <row r="34" spans="1:13" ht="12.75">
      <c r="A34" t="s">
        <v>3</v>
      </c>
      <c r="J34" s="20">
        <v>11</v>
      </c>
      <c r="K34" s="20" t="s">
        <v>163</v>
      </c>
      <c r="L34" s="25">
        <v>4.83</v>
      </c>
      <c r="M34" s="32">
        <f t="shared" si="1"/>
        <v>763.1249786999998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80894.83+2627.95+954.67+1542.96</f>
        <v>86020.41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70272.43+184.58+24.46</f>
        <v>70481.47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0.8193575222438488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71581.47</v>
      </c>
      <c r="J43" s="20"/>
      <c r="K43" s="29" t="s">
        <v>51</v>
      </c>
      <c r="L43" s="28">
        <f>SUM(L24:L42)</f>
        <v>48.1254</v>
      </c>
      <c r="M43" s="33">
        <f>SUM(M24:M42)</f>
        <v>7603.663530005999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143</v>
      </c>
      <c r="L47" s="25" t="s">
        <v>144</v>
      </c>
      <c r="M47" s="25">
        <f>4*134.88</f>
        <v>539.52</v>
      </c>
    </row>
    <row r="48" spans="1:13" ht="12.75">
      <c r="A48" t="s">
        <v>12</v>
      </c>
      <c r="F48" s="11">
        <v>2590.31</v>
      </c>
      <c r="J48" s="20">
        <v>2</v>
      </c>
      <c r="K48" s="20" t="s">
        <v>145</v>
      </c>
      <c r="L48" s="25" t="s">
        <v>146</v>
      </c>
      <c r="M48" s="25">
        <f>2*251.18</f>
        <v>502.36</v>
      </c>
    </row>
    <row r="49" spans="1:13" ht="12.75">
      <c r="A49" s="6" t="s">
        <v>15</v>
      </c>
      <c r="F49" s="11">
        <f>(2800+266.66+600)*1.202</f>
        <v>4407.32532</v>
      </c>
      <c r="J49" s="20">
        <v>3</v>
      </c>
      <c r="K49" s="20" t="s">
        <v>148</v>
      </c>
      <c r="L49" s="25" t="s">
        <v>146</v>
      </c>
      <c r="M49" s="25">
        <f>2*685</f>
        <v>1370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 t="s">
        <v>150</v>
      </c>
      <c r="L50" s="25" t="s">
        <v>146</v>
      </c>
      <c r="M50" s="25">
        <f>2*38.33</f>
        <v>76.66</v>
      </c>
    </row>
    <row r="51" spans="1:13" ht="12.75">
      <c r="A51" s="4" t="s">
        <v>27</v>
      </c>
      <c r="F51" s="31">
        <f>F48+F49+F50</f>
        <v>6997.635319999999</v>
      </c>
      <c r="J51" s="20">
        <v>5</v>
      </c>
      <c r="K51" s="20" t="s">
        <v>152</v>
      </c>
      <c r="L51" s="25" t="s">
        <v>153</v>
      </c>
      <c r="M51" s="25">
        <f>4*1500</f>
        <v>6000</v>
      </c>
    </row>
    <row r="52" spans="1:13" ht="12.75">
      <c r="A52" s="4" t="s">
        <v>16</v>
      </c>
      <c r="J52" s="20">
        <v>6</v>
      </c>
      <c r="K52" s="20" t="s">
        <v>154</v>
      </c>
      <c r="L52" s="25" t="s">
        <v>155</v>
      </c>
      <c r="M52" s="25">
        <f>5*52.43</f>
        <v>262.15</v>
      </c>
    </row>
    <row r="53" spans="1:13" ht="12.75">
      <c r="A53" t="s">
        <v>77</v>
      </c>
      <c r="D53" s="5">
        <v>1.92</v>
      </c>
      <c r="E53" t="s">
        <v>14</v>
      </c>
      <c r="F53" s="11">
        <f>E32*D53</f>
        <v>8266.176</v>
      </c>
      <c r="J53" s="20">
        <v>7</v>
      </c>
      <c r="K53" s="20" t="s">
        <v>157</v>
      </c>
      <c r="L53" s="25" t="s">
        <v>158</v>
      </c>
      <c r="M53" s="25">
        <f>4*13.7</f>
        <v>54.8</v>
      </c>
    </row>
    <row r="54" spans="1:13" ht="12.75">
      <c r="A54" t="s">
        <v>82</v>
      </c>
      <c r="B54">
        <v>617</v>
      </c>
      <c r="C54" t="s">
        <v>13</v>
      </c>
      <c r="D54" s="5">
        <v>0.1</v>
      </c>
      <c r="E54" t="s">
        <v>14</v>
      </c>
      <c r="F54" s="11">
        <f>B54*D54</f>
        <v>61.7</v>
      </c>
      <c r="J54" s="20">
        <v>8</v>
      </c>
      <c r="K54" s="20" t="s">
        <v>164</v>
      </c>
      <c r="L54" s="25" t="s">
        <v>165</v>
      </c>
      <c r="M54" s="25">
        <v>298.07</v>
      </c>
    </row>
    <row r="55" spans="1:13" ht="12.75">
      <c r="A55" s="4" t="s">
        <v>17</v>
      </c>
      <c r="B55" s="10"/>
      <c r="C55" s="10"/>
      <c r="F55" s="31">
        <f>SUM(F53:F54)</f>
        <v>8327.876</v>
      </c>
      <c r="J55" s="20">
        <v>9</v>
      </c>
      <c r="K55" s="20" t="s">
        <v>166</v>
      </c>
      <c r="L55" s="25" t="s">
        <v>158</v>
      </c>
      <c r="M55" s="25">
        <f>4*183.53</f>
        <v>734.12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 t="s">
        <v>167</v>
      </c>
      <c r="L56" s="25" t="s">
        <v>168</v>
      </c>
      <c r="M56" s="25">
        <v>17.5</v>
      </c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 t="s">
        <v>169</v>
      </c>
      <c r="L57" s="25" t="s">
        <v>170</v>
      </c>
      <c r="M57" s="25">
        <v>77.5</v>
      </c>
    </row>
    <row r="58" spans="1:13" ht="12.75">
      <c r="A58" s="55" t="s">
        <v>83</v>
      </c>
      <c r="B58" s="55"/>
      <c r="C58" s="55"/>
      <c r="D58" s="56"/>
      <c r="E58" s="57"/>
      <c r="F58" s="58">
        <v>0</v>
      </c>
      <c r="J58" s="20">
        <v>12</v>
      </c>
      <c r="K58" s="20" t="s">
        <v>171</v>
      </c>
      <c r="L58" s="25" t="s">
        <v>172</v>
      </c>
      <c r="M58" s="25">
        <f>7*17.7</f>
        <v>123.89999999999999</v>
      </c>
    </row>
    <row r="59" spans="1:13" ht="12.75">
      <c r="A59" s="4" t="s">
        <v>67</v>
      </c>
      <c r="F59" s="8">
        <f>F57+F58</f>
        <v>12610</v>
      </c>
      <c r="J59" s="20">
        <v>13</v>
      </c>
      <c r="K59" s="20" t="s">
        <v>173</v>
      </c>
      <c r="L59" s="25" t="s">
        <v>165</v>
      </c>
      <c r="M59" s="25">
        <v>109.66</v>
      </c>
    </row>
    <row r="60" spans="1:13" ht="12.75">
      <c r="A60" s="4" t="s">
        <v>61</v>
      </c>
      <c r="B60" s="4"/>
      <c r="J60" s="20">
        <v>14</v>
      </c>
      <c r="K60" s="20" t="s">
        <v>174</v>
      </c>
      <c r="L60" s="25" t="s">
        <v>175</v>
      </c>
      <c r="M60" s="25">
        <f>9*13.8</f>
        <v>124.2</v>
      </c>
    </row>
    <row r="61" spans="1:13" ht="12.75">
      <c r="A61" t="s">
        <v>18</v>
      </c>
      <c r="C61">
        <v>166307</v>
      </c>
      <c r="D61">
        <v>228935.4</v>
      </c>
      <c r="E61">
        <v>4305.3</v>
      </c>
      <c r="F61" s="34">
        <f>C61/D61*E61</f>
        <v>3127.5264860742377</v>
      </c>
      <c r="J61" s="20">
        <v>15</v>
      </c>
      <c r="K61" s="20" t="s">
        <v>176</v>
      </c>
      <c r="L61" s="25" t="s">
        <v>165</v>
      </c>
      <c r="M61" s="25">
        <v>50.74</v>
      </c>
    </row>
    <row r="62" spans="1:13" ht="12.75">
      <c r="A62" t="s">
        <v>19</v>
      </c>
      <c r="F62" s="34">
        <f>M20</f>
        <v>1650.0370859999998</v>
      </c>
      <c r="J62" s="20">
        <v>16</v>
      </c>
      <c r="K62" s="20" t="s">
        <v>177</v>
      </c>
      <c r="L62" s="25" t="s">
        <v>165</v>
      </c>
      <c r="M62" s="25">
        <v>6.32</v>
      </c>
    </row>
    <row r="63" spans="1:13" ht="12.75">
      <c r="A63" t="s">
        <v>20</v>
      </c>
      <c r="F63" s="11">
        <f>M43</f>
        <v>7603.663530005999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10347.5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0.49</v>
      </c>
      <c r="E68" t="s">
        <v>14</v>
      </c>
      <c r="F68" s="11">
        <f>B68*D68</f>
        <v>2109.597</v>
      </c>
      <c r="J68" s="20">
        <v>22</v>
      </c>
      <c r="K68" s="20"/>
      <c r="L68" s="25"/>
      <c r="M68" s="25"/>
    </row>
    <row r="69" spans="1:13" ht="12.75">
      <c r="A69" t="s">
        <v>81</v>
      </c>
      <c r="D69" s="11"/>
      <c r="F69" s="11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24838.324102080238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0.23</v>
      </c>
      <c r="E73" t="s">
        <v>14</v>
      </c>
      <c r="F73" s="11">
        <f>B73*D73</f>
        <v>990.219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10347.5</v>
      </c>
    </row>
    <row r="76" spans="2:6" ht="12.75">
      <c r="B76">
        <v>4305.3</v>
      </c>
      <c r="C76" t="s">
        <v>13</v>
      </c>
      <c r="D76" s="11">
        <v>1.17</v>
      </c>
      <c r="E76" t="s">
        <v>14</v>
      </c>
      <c r="F76" s="11">
        <f>B76*D76</f>
        <v>5037.201</v>
      </c>
    </row>
    <row r="77" spans="1:6" ht="12.75">
      <c r="A77" s="4" t="s">
        <v>63</v>
      </c>
      <c r="F77" s="31">
        <f>F73+F76</f>
        <v>6027.42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2.23</v>
      </c>
      <c r="E80" t="s">
        <v>14</v>
      </c>
      <c r="F80" s="11">
        <f>B80*D80</f>
        <v>9600.819</v>
      </c>
    </row>
    <row r="81" spans="1:9" ht="12.75">
      <c r="A81" s="4" t="s">
        <v>66</v>
      </c>
      <c r="B81" s="1"/>
      <c r="F81" s="31">
        <f>SUM(F80)</f>
        <v>9600.819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68402.07442208023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3967.320316480653</v>
      </c>
    </row>
    <row r="85" spans="1:6" ht="12.75">
      <c r="A85" s="1"/>
      <c r="B85" s="36" t="s">
        <v>137</v>
      </c>
      <c r="C85" s="36"/>
      <c r="D85" s="1"/>
      <c r="E85" s="59" t="s">
        <v>138</v>
      </c>
      <c r="F85" s="60">
        <f>(7796.59*4)+7796.59</f>
        <v>38982.95</v>
      </c>
    </row>
    <row r="86" spans="1:6" ht="12.75">
      <c r="A86" s="1"/>
      <c r="B86" s="36" t="s">
        <v>139</v>
      </c>
      <c r="C86" s="36"/>
      <c r="D86" s="1"/>
      <c r="E86" s="59" t="s">
        <v>138</v>
      </c>
      <c r="F86" s="60">
        <f>(560.05*4)+560.02</f>
        <v>2800.22</v>
      </c>
    </row>
    <row r="87" spans="1:6" ht="12.75">
      <c r="A87" s="1"/>
      <c r="B87" s="36" t="s">
        <v>140</v>
      </c>
      <c r="C87" s="36"/>
      <c r="D87" s="1"/>
      <c r="E87" s="59" t="s">
        <v>138</v>
      </c>
      <c r="F87" s="60">
        <f>(3575.27*4)+3575.27</f>
        <v>17876.35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132028.91473856088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136</v>
      </c>
    </row>
    <row r="90" spans="1:6" ht="12.75">
      <c r="A90" s="13"/>
      <c r="B90" s="39">
        <v>42856</v>
      </c>
      <c r="C90" s="40">
        <v>20799</v>
      </c>
      <c r="D90" s="42">
        <f>F43</f>
        <v>71581.47</v>
      </c>
      <c r="E90" s="42">
        <f>F88</f>
        <v>132028.91473856088</v>
      </c>
      <c r="F90" s="43">
        <f>C90+D90-E90</f>
        <v>-39648.44473856088</v>
      </c>
    </row>
    <row r="92" spans="1:6" ht="13.5" thickBot="1">
      <c r="A92" t="s">
        <v>116</v>
      </c>
      <c r="C92" s="52">
        <v>42856</v>
      </c>
      <c r="D92" s="8" t="s">
        <v>117</v>
      </c>
      <c r="E92" s="52">
        <v>42886</v>
      </c>
      <c r="F92" t="s">
        <v>118</v>
      </c>
    </row>
    <row r="93" spans="1:7" ht="13.5" thickBot="1">
      <c r="A93" t="s">
        <v>119</v>
      </c>
      <c r="F93" s="53">
        <f>E90</f>
        <v>132028.91473856088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2017-08-21T12:55:06Z</cp:lastPrinted>
  <dcterms:created xsi:type="dcterms:W3CDTF">2008-08-18T07:30:19Z</dcterms:created>
  <dcterms:modified xsi:type="dcterms:W3CDTF">2017-08-21T12:55:07Z</dcterms:modified>
  <cp:category/>
  <cp:version/>
  <cp:contentType/>
  <cp:contentStatus/>
</cp:coreProperties>
</file>