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<sst xmlns="http://schemas.openxmlformats.org/spreadsheetml/2006/main" count="171" uniqueCount="145">
  <si>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</si>
  <si>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</si>
  <si>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</si>
  <si>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</si>
  <si>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</si>
  <si>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</si>
  <si>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</si>
  <si>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</si>
  <si>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</si>
  <si>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</si>
  <si>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</si>
  <si>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</si>
  <si>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</si>
  <si>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</si>
  <si>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</si>
  <si>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</si>
  <si>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</si>
  <si>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</si>
  <si>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</si>
  <si>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</si>
  <si>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</si>
  <si>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</si>
  <si>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</si>
  <si>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</si>
  <si>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</si>
  <si>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</si>
  <si>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</si>
  <si>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</si>
  <si>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</si>
  <si>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</si>
  <si>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</si>
  <si>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</si>
  <si>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</si>
  <si>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</si>
  <si>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</si>
  <si>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</si>
  <si>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</si>
  <si>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</si>
  <si>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</si>
  <si>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</si>
  <si>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</si>
  <si>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</si>
  <si>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</si>
  <si>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</si>
  <si>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</si>
  <si>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</si>
  <si>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</si>
  <si>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</si>
  <si>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</si>
  <si>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</si>
  <si>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</si>
  <si>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</si>
  <si>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</si>
  <si>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</si>
  <si>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</si>
  <si>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</si>
  <si>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</si>
  <si>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</si>
  <si>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</si>
  <si>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</si>
  <si>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</si>
  <si>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</si>
  <si>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</si>
  <si>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</si>
  <si>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</si>
  <si>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</si>
  <si>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д.4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</si>
  <si>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</si>
  <si>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</si>
  <si>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</si>
  <si>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</si>
  <si>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</si>
  <si>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</si>
  <si>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</si>
  <si>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размещение ТБО</t>
  </si>
  <si>
    <t>Горгаз (тех.обслуживание и ремонт)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</si>
  <si>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</si>
  <si>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</si>
  <si>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</si>
  <si>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t>2) Дератизация</t>
  </si>
  <si>
    <t>г</t>
  </si>
  <si>
    <t>электрощитовые</t>
  </si>
  <si>
    <t>и канализации в техподполье мног.жилых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</si>
  <si>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</si>
  <si>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</si>
  <si>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</si>
  <si>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</si>
  <si>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</si>
  <si>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</si>
  <si>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</si>
  <si>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</si>
  <si>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</si>
  <si>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</si>
  <si>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</si>
  <si>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</si>
  <si>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</si>
  <si>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</si>
  <si>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</si>
  <si>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</si>
  <si>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</si>
  <si>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</si>
  <si>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</si>
  <si>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</si>
  <si>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</si>
  <si>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</si>
  <si>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</si>
  <si>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</si>
  <si>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</si>
  <si>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</si>
  <si>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</si>
  <si>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</si>
  <si>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</si>
  <si>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</si>
  <si>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</si>
  <si>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</si>
  <si>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</si>
  <si>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</si>
  <si>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</si>
  <si>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</si>
  <si>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</si>
  <si>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</si>
  <si>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</si>
  <si>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</si>
  <si>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</si>
  <si>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</si>
  <si>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</si>
  <si>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(Интер-телеком, ростелеком, комстар)</t>
  </si>
  <si>
    <t>директора: Падуна Э.В. Действующего на основании _Устава__________________</t>
  </si>
  <si>
    <t>2017 г.</t>
  </si>
  <si>
    <t>расходы на одн по эл.эн.</t>
  </si>
  <si>
    <t>расходы на одн по хвс</t>
  </si>
  <si>
    <t>расходы на одн по гвс</t>
  </si>
  <si>
    <t>июня</t>
  </si>
  <si>
    <t>за   июнь 2017 г.</t>
  </si>
  <si>
    <t>ост.на 01.07</t>
  </si>
  <si>
    <t xml:space="preserve">ремонт межпанельных швов </t>
  </si>
  <si>
    <t>смена труб д 32 (4мп) кв.5</t>
  </si>
  <si>
    <t>смена сгона д 20 (2шт) кв.5</t>
  </si>
  <si>
    <t>труба д 32</t>
  </si>
  <si>
    <t>4мп</t>
  </si>
  <si>
    <t>переход 32/25</t>
  </si>
  <si>
    <t>1шт</t>
  </si>
  <si>
    <t>муфта 32</t>
  </si>
  <si>
    <t>муфта 25</t>
  </si>
  <si>
    <t>сгон 20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</si>
</sst>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1" fillId="0" borderId="12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178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32" borderId="0" xfId="0" applyNumberFormat="1" applyFill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0">
      <selection activeCell="M40" sqref="M40"/>
    </sheetView>
  </sheetViews>
  <sheetFormatPr defaultColWidth="9.00390625" defaultRowHeight="12.75"/>
  <cols>
    <col min="1" max="1" width="15.625" style="0" customWidth="1"/>
    <col min="3" max="3" width="12.375" style="0" customWidth="1"/>
    <col min="4" max="4" width="11.125" style="0" customWidth="1"/>
    <col min="5" max="5" width="12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85</v>
      </c>
      <c r="D2" s="8">
        <v>6</v>
      </c>
      <c r="K2" s="5" t="s">
        <v>133</v>
      </c>
    </row>
    <row r="3" spans="1:13" ht="12.75">
      <c r="A3" t="s">
        <v>86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87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30</v>
      </c>
      <c r="F5" s="8" t="s">
        <v>132</v>
      </c>
      <c r="G5" s="8" t="s">
        <v>128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49">
        <f>L6*114.3*1.202</f>
        <v>0</v>
      </c>
    </row>
    <row r="7" spans="2:13" ht="12.75">
      <c r="B7" t="s">
        <v>89</v>
      </c>
      <c r="C7" s="1" t="s">
        <v>90</v>
      </c>
      <c r="D7" s="8">
        <v>4</v>
      </c>
      <c r="J7" s="14">
        <v>2</v>
      </c>
      <c r="K7" s="14" t="s">
        <v>43</v>
      </c>
      <c r="L7" s="14"/>
      <c r="M7" s="49">
        <f aca="true" t="shared" si="0" ref="M7:M19">L7*114.3*1.202</f>
        <v>0</v>
      </c>
    </row>
    <row r="8" spans="10:13" ht="12.75">
      <c r="J8" s="15"/>
      <c r="K8" s="15" t="s">
        <v>44</v>
      </c>
      <c r="L8" s="21"/>
      <c r="M8" s="49">
        <f t="shared" si="0"/>
        <v>0</v>
      </c>
    </row>
    <row r="9" spans="1:13" ht="12.75">
      <c r="A9" t="s">
        <v>91</v>
      </c>
      <c r="J9" s="16"/>
      <c r="K9" s="16" t="s">
        <v>45</v>
      </c>
      <c r="L9" s="23"/>
      <c r="M9" s="49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9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0</v>
      </c>
      <c r="M11" s="49">
        <f t="shared" si="0"/>
        <v>0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9">
        <f t="shared" si="0"/>
        <v>0</v>
      </c>
    </row>
    <row r="13" spans="5:13" ht="12.75">
      <c r="E13" t="s">
        <v>95</v>
      </c>
      <c r="J13" s="16"/>
      <c r="K13" s="18" t="s">
        <v>82</v>
      </c>
      <c r="L13" s="23">
        <v>0.92</v>
      </c>
      <c r="M13" s="49">
        <f t="shared" si="0"/>
        <v>126.397512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9">
        <f t="shared" si="0"/>
        <v>0</v>
      </c>
    </row>
    <row r="15" spans="1:13" ht="12.75">
      <c r="A15" t="s">
        <v>97</v>
      </c>
      <c r="J15" s="14">
        <v>6</v>
      </c>
      <c r="K15" s="17" t="s">
        <v>50</v>
      </c>
      <c r="L15" s="22"/>
      <c r="M15" s="49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0</v>
      </c>
      <c r="M16" s="49">
        <f t="shared" si="0"/>
        <v>0</v>
      </c>
    </row>
    <row r="17" spans="5:13" ht="12.75">
      <c r="E17" t="s">
        <v>99</v>
      </c>
      <c r="J17" s="15" t="s">
        <v>53</v>
      </c>
      <c r="K17" s="26" t="s">
        <v>81</v>
      </c>
      <c r="L17" s="21">
        <v>0</v>
      </c>
      <c r="M17" s="49">
        <f t="shared" si="0"/>
        <v>0</v>
      </c>
    </row>
    <row r="18" spans="5:13" ht="12.75">
      <c r="E18" t="s">
        <v>100</v>
      </c>
      <c r="J18" s="15" t="s">
        <v>55</v>
      </c>
      <c r="K18" s="26" t="s">
        <v>54</v>
      </c>
      <c r="L18" s="21">
        <v>1.44</v>
      </c>
      <c r="M18" s="49">
        <f t="shared" si="0"/>
        <v>197.83958399999997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9">
        <f t="shared" si="0"/>
        <v>68.6943</v>
      </c>
    </row>
    <row r="20" spans="1:13" ht="12.75">
      <c r="A20" t="s">
        <v>102</v>
      </c>
      <c r="J20" s="20"/>
      <c r="K20" s="27" t="s">
        <v>57</v>
      </c>
      <c r="L20" s="28">
        <f>SUM(L6:L19)</f>
        <v>2.86</v>
      </c>
      <c r="M20" s="34">
        <f>SUM(M6:M19)</f>
        <v>392.93139599999995</v>
      </c>
    </row>
    <row r="21" spans="1:11" ht="12.75">
      <c r="A21" t="s">
        <v>127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135</v>
      </c>
      <c r="L24" s="49"/>
      <c r="M24" s="33">
        <f>4600*1.2</f>
        <v>5520</v>
      </c>
    </row>
    <row r="25" spans="1:13" ht="12.75">
      <c r="A25" t="s">
        <v>106</v>
      </c>
      <c r="J25" s="20">
        <v>2</v>
      </c>
      <c r="K25" s="20" t="s">
        <v>136</v>
      </c>
      <c r="L25" s="49">
        <f>0.04*156.46</f>
        <v>6.258400000000001</v>
      </c>
      <c r="M25" s="33">
        <f aca="true" t="shared" si="1" ref="M25:M31">L25*114.3*1.202*1.15</f>
        <v>988.807736376</v>
      </c>
    </row>
    <row r="26" spans="1:13" ht="12.75">
      <c r="A26" t="s">
        <v>107</v>
      </c>
      <c r="J26" s="20">
        <v>3</v>
      </c>
      <c r="K26" s="20" t="s">
        <v>137</v>
      </c>
      <c r="L26" s="25">
        <f>0.02*28.7</f>
        <v>0.574</v>
      </c>
      <c r="M26" s="33">
        <f t="shared" si="1"/>
        <v>90.69021485999998</v>
      </c>
    </row>
    <row r="27" spans="1:13" ht="12.75">
      <c r="A27" s="55" t="s">
        <v>108</v>
      </c>
      <c r="B27" s="55"/>
      <c r="C27" s="55"/>
      <c r="D27" s="55"/>
      <c r="E27" s="55"/>
      <c r="F27" s="55"/>
      <c r="G27" s="55"/>
      <c r="J27" s="20">
        <v>4</v>
      </c>
      <c r="K27" s="52"/>
      <c r="L27" s="53"/>
      <c r="M27" s="33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/>
      <c r="K32" s="30" t="s">
        <v>57</v>
      </c>
      <c r="L32" s="28">
        <f>SUM(L24:L31)</f>
        <v>6.832400000000001</v>
      </c>
      <c r="M32" s="34">
        <f>SUM(M24:M31)</f>
        <v>6599.4979512360005</v>
      </c>
    </row>
    <row r="33" spans="1:11" ht="12.75">
      <c r="A33" t="s">
        <v>1</v>
      </c>
      <c r="E33">
        <v>3307.8</v>
      </c>
      <c r="F33" t="s">
        <v>65</v>
      </c>
      <c r="K33" s="1" t="s">
        <v>61</v>
      </c>
    </row>
    <row r="34" spans="1:13" ht="12.75">
      <c r="A34" t="s">
        <v>2</v>
      </c>
      <c r="E34">
        <v>230</v>
      </c>
      <c r="F34" t="s">
        <v>65</v>
      </c>
      <c r="J34" s="22" t="s">
        <v>35</v>
      </c>
      <c r="K34" s="22"/>
      <c r="L34" s="22" t="s">
        <v>62</v>
      </c>
      <c r="M34" s="22" t="s">
        <v>41</v>
      </c>
    </row>
    <row r="35" spans="1:13" ht="12.75">
      <c r="A35" t="s">
        <v>3</v>
      </c>
      <c r="J35" s="23" t="s">
        <v>36</v>
      </c>
      <c r="K35" s="23" t="s">
        <v>37</v>
      </c>
      <c r="L35" s="23"/>
      <c r="M35" s="23" t="s">
        <v>63</v>
      </c>
    </row>
    <row r="36" spans="1:13" ht="12.75">
      <c r="A36" t="s">
        <v>4</v>
      </c>
      <c r="E36">
        <v>332.1</v>
      </c>
      <c r="F36" t="s">
        <v>65</v>
      </c>
      <c r="J36" s="20">
        <v>1</v>
      </c>
      <c r="K36" s="20" t="s">
        <v>138</v>
      </c>
      <c r="L36" s="25" t="s">
        <v>139</v>
      </c>
      <c r="M36" s="25">
        <f>4*186.66</f>
        <v>746.64</v>
      </c>
    </row>
    <row r="37" spans="10:13" ht="12.75">
      <c r="J37" s="20">
        <v>2</v>
      </c>
      <c r="K37" s="20" t="s">
        <v>140</v>
      </c>
      <c r="L37" s="25" t="s">
        <v>141</v>
      </c>
      <c r="M37" s="25">
        <v>6</v>
      </c>
    </row>
    <row r="38" spans="2:13" ht="12.75">
      <c r="B38" s="1" t="s">
        <v>5</v>
      </c>
      <c r="C38" s="1"/>
      <c r="J38" s="20">
        <v>3</v>
      </c>
      <c r="K38" s="20" t="s">
        <v>142</v>
      </c>
      <c r="L38" s="25" t="s">
        <v>141</v>
      </c>
      <c r="M38" s="25">
        <v>166</v>
      </c>
    </row>
    <row r="39" spans="10:13" ht="12.75">
      <c r="J39" s="20">
        <v>4</v>
      </c>
      <c r="K39" s="20" t="s">
        <v>143</v>
      </c>
      <c r="L39" s="25" t="s">
        <v>141</v>
      </c>
      <c r="M39" s="25">
        <v>80</v>
      </c>
    </row>
    <row r="40" spans="1:13" ht="12.75">
      <c r="A40" s="2" t="s">
        <v>6</v>
      </c>
      <c r="F40" s="11">
        <f>46478.18+2490.84</f>
        <v>48969.020000000004</v>
      </c>
      <c r="J40" s="20">
        <v>5</v>
      </c>
      <c r="K40" s="20" t="s">
        <v>144</v>
      </c>
      <c r="L40" s="25" t="s">
        <v>141</v>
      </c>
      <c r="M40" s="25">
        <v>32</v>
      </c>
    </row>
    <row r="41" spans="1:13" ht="12.75">
      <c r="A41" t="s">
        <v>7</v>
      </c>
      <c r="F41" s="5">
        <f>44189.29+29.91</f>
        <v>44219.200000000004</v>
      </c>
      <c r="J41" s="20">
        <v>6</v>
      </c>
      <c r="K41" s="20"/>
      <c r="L41" s="25"/>
      <c r="M41" s="25"/>
    </row>
    <row r="42" spans="2:13" ht="12.75">
      <c r="B42" t="s">
        <v>8</v>
      </c>
      <c r="F42" s="9">
        <f>F41/F40</f>
        <v>0.903003572462753</v>
      </c>
      <c r="J42" s="20">
        <v>7</v>
      </c>
      <c r="K42" s="20"/>
      <c r="L42" s="25"/>
      <c r="M42" s="25"/>
    </row>
    <row r="43" spans="1:13" ht="12.75">
      <c r="A43" s="7" t="s">
        <v>126</v>
      </c>
      <c r="B43" s="7"/>
      <c r="C43" s="7"/>
      <c r="D43" s="7"/>
      <c r="E43" s="7"/>
      <c r="F43" s="5">
        <f>250+400+400</f>
        <v>1050</v>
      </c>
      <c r="J43" s="20">
        <v>8</v>
      </c>
      <c r="K43" s="20"/>
      <c r="L43" s="25"/>
      <c r="M43" s="49"/>
    </row>
    <row r="44" spans="1:13" ht="12.75">
      <c r="A44" s="3" t="s">
        <v>9</v>
      </c>
      <c r="B44" s="3"/>
      <c r="C44" s="3"/>
      <c r="D44" s="3"/>
      <c r="E44" s="1"/>
      <c r="F44" s="8">
        <f>F41+F43</f>
        <v>45269.200000000004</v>
      </c>
      <c r="J44" s="20">
        <v>9</v>
      </c>
      <c r="K44" s="20"/>
      <c r="L44" s="25"/>
      <c r="M44" s="25"/>
    </row>
    <row r="45" spans="10:13" ht="12.75">
      <c r="J45" s="20">
        <v>10</v>
      </c>
      <c r="K45" s="20"/>
      <c r="L45" s="25"/>
      <c r="M45" s="25"/>
    </row>
    <row r="46" spans="2:13" ht="12.75">
      <c r="B46" s="1" t="s">
        <v>10</v>
      </c>
      <c r="C46" s="1"/>
      <c r="J46" s="20">
        <v>11</v>
      </c>
      <c r="K46" s="20"/>
      <c r="L46" s="25"/>
      <c r="M46" s="25"/>
    </row>
    <row r="47" spans="10:13" ht="12.75">
      <c r="J47" s="20">
        <v>12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13</v>
      </c>
      <c r="K48" s="20"/>
      <c r="L48" s="25"/>
      <c r="M48" s="25"/>
    </row>
    <row r="49" spans="1:13" ht="12.75">
      <c r="A49" t="s">
        <v>12</v>
      </c>
      <c r="F49" s="11">
        <f>(2800+1392.33)*1.202</f>
        <v>5039.18066</v>
      </c>
      <c r="J49" s="20">
        <v>14</v>
      </c>
      <c r="K49" s="20"/>
      <c r="L49" s="25"/>
      <c r="M49" s="25"/>
    </row>
    <row r="50" spans="1:13" ht="12.75">
      <c r="A50" s="6" t="s">
        <v>15</v>
      </c>
      <c r="F50" s="5">
        <f>(2000+266.66)*1.202</f>
        <v>2724.5253199999997</v>
      </c>
      <c r="J50" s="20">
        <v>15</v>
      </c>
      <c r="K50" s="20"/>
      <c r="L50" s="25"/>
      <c r="M50" s="25"/>
    </row>
    <row r="51" spans="1:13" ht="12.75">
      <c r="A51" s="6" t="s">
        <v>83</v>
      </c>
      <c r="E51" s="5">
        <v>0</v>
      </c>
      <c r="F51" s="5">
        <f>E51*E33</f>
        <v>0</v>
      </c>
      <c r="J51" s="20">
        <v>16</v>
      </c>
      <c r="K51" s="20"/>
      <c r="L51" s="25"/>
      <c r="M51" s="25"/>
    </row>
    <row r="52" spans="1:13" ht="12.75">
      <c r="A52" s="4" t="s">
        <v>33</v>
      </c>
      <c r="B52" s="1"/>
      <c r="F52" s="32">
        <f>F49+F50+F51</f>
        <v>7763.70598</v>
      </c>
      <c r="J52" s="20">
        <v>17</v>
      </c>
      <c r="K52" s="20"/>
      <c r="L52" s="25"/>
      <c r="M52" s="25"/>
    </row>
    <row r="53" spans="1:13" ht="12.75">
      <c r="A53" s="4" t="s">
        <v>16</v>
      </c>
      <c r="J53" s="20">
        <v>18</v>
      </c>
      <c r="K53" s="20"/>
      <c r="L53" s="25"/>
      <c r="M53" s="25"/>
    </row>
    <row r="54" spans="1:13" ht="12.75">
      <c r="A54" t="s">
        <v>74</v>
      </c>
      <c r="D54" s="5">
        <v>1.92</v>
      </c>
      <c r="E54" t="s">
        <v>14</v>
      </c>
      <c r="F54" s="11">
        <f>E33*D54</f>
        <v>6350.976000000001</v>
      </c>
      <c r="J54" s="20">
        <v>19</v>
      </c>
      <c r="K54" s="20"/>
      <c r="L54" s="25"/>
      <c r="M54" s="25"/>
    </row>
    <row r="55" spans="1:13" ht="12.75">
      <c r="A55" t="s">
        <v>79</v>
      </c>
      <c r="B55">
        <v>230</v>
      </c>
      <c r="C55" t="s">
        <v>13</v>
      </c>
      <c r="D55" s="5">
        <v>0.4</v>
      </c>
      <c r="E55" t="s">
        <v>14</v>
      </c>
      <c r="F55" s="11">
        <f>B55*D55</f>
        <v>92</v>
      </c>
      <c r="J55" s="20">
        <v>20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6442.976000000001</v>
      </c>
      <c r="J56" s="20"/>
      <c r="K56" s="20"/>
      <c r="L56" s="31" t="s">
        <v>64</v>
      </c>
      <c r="M56" s="34">
        <f>SUM(M36:M55)</f>
        <v>1030.6399999999999</v>
      </c>
    </row>
    <row r="57" spans="1:2" ht="12.75">
      <c r="A57" s="4" t="s">
        <v>18</v>
      </c>
      <c r="B57" s="4"/>
    </row>
    <row r="58" spans="1:6" ht="12.75">
      <c r="A58" t="s">
        <v>19</v>
      </c>
      <c r="C58" s="54">
        <v>161506</v>
      </c>
      <c r="D58">
        <v>228935.4</v>
      </c>
      <c r="E58">
        <v>3307.8</v>
      </c>
      <c r="F58" s="35">
        <f>C58/D58*E58</f>
        <v>2333.538399041826</v>
      </c>
    </row>
    <row r="59" spans="1:6" ht="12.75">
      <c r="A59" t="s">
        <v>20</v>
      </c>
      <c r="F59" s="35">
        <f>M20</f>
        <v>392.93139599999995</v>
      </c>
    </row>
    <row r="60" spans="1:6" ht="12.75">
      <c r="A60" t="s">
        <v>21</v>
      </c>
      <c r="F60" s="11">
        <f>M32</f>
        <v>6599.4979512360005</v>
      </c>
    </row>
    <row r="61" spans="1:6" ht="12.75">
      <c r="A61" t="s">
        <v>72</v>
      </c>
      <c r="F61" s="5">
        <v>0</v>
      </c>
    </row>
    <row r="62" spans="1:6" ht="12.75">
      <c r="A62" t="s">
        <v>22</v>
      </c>
      <c r="F62" s="11">
        <f>M56</f>
        <v>1030.6399999999999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3307.8</v>
      </c>
      <c r="C65" t="s">
        <v>13</v>
      </c>
      <c r="D65" s="11">
        <v>0.35</v>
      </c>
      <c r="E65" t="s">
        <v>14</v>
      </c>
      <c r="F65" s="11">
        <f>B65*D65</f>
        <v>1157.73</v>
      </c>
    </row>
    <row r="66" spans="1:6" ht="12.75">
      <c r="A66" s="54" t="s">
        <v>75</v>
      </c>
      <c r="B66" s="54"/>
      <c r="C66" s="54"/>
      <c r="D66" s="58"/>
      <c r="E66" s="54"/>
      <c r="F66" s="58">
        <v>0</v>
      </c>
    </row>
    <row r="67" spans="1:6" ht="12.75">
      <c r="A67" s="46" t="s">
        <v>84</v>
      </c>
      <c r="B67" s="46"/>
      <c r="C67" s="46"/>
      <c r="D67" s="47">
        <v>0</v>
      </c>
      <c r="E67" s="46"/>
      <c r="F67" s="47">
        <f>D67*E33</f>
        <v>0</v>
      </c>
    </row>
    <row r="68" spans="1:6" ht="12.75">
      <c r="A68" s="4" t="s">
        <v>25</v>
      </c>
      <c r="B68" s="10"/>
      <c r="C68" s="10"/>
      <c r="F68" s="32">
        <f>SUM(F58:F67)</f>
        <v>11514.337746277826</v>
      </c>
    </row>
    <row r="69" ht="12.75">
      <c r="A69" s="4" t="s">
        <v>26</v>
      </c>
    </row>
    <row r="70" spans="1:6" ht="12.75">
      <c r="A70" t="s">
        <v>27</v>
      </c>
      <c r="B70">
        <v>3307.8</v>
      </c>
      <c r="C70" t="s">
        <v>65</v>
      </c>
      <c r="D70" s="45">
        <v>0.2</v>
      </c>
      <c r="E70" s="7" t="s">
        <v>14</v>
      </c>
      <c r="F70" s="11">
        <f>B70*D70</f>
        <v>661.5600000000001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v>3307.8</v>
      </c>
      <c r="C73" t="s">
        <v>13</v>
      </c>
      <c r="D73" s="11">
        <v>1.2</v>
      </c>
      <c r="E73" t="s">
        <v>14</v>
      </c>
      <c r="F73" s="11">
        <f>B73*D73</f>
        <v>3969.36</v>
      </c>
    </row>
    <row r="74" spans="1:6" ht="12.75">
      <c r="A74" s="4" t="s">
        <v>29</v>
      </c>
      <c r="F74" s="32">
        <f>F70+F73</f>
        <v>4630.92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3307.8</v>
      </c>
      <c r="C77" t="s">
        <v>13</v>
      </c>
      <c r="D77" s="11">
        <v>1.95</v>
      </c>
      <c r="E77" t="s">
        <v>14</v>
      </c>
      <c r="F77" s="11">
        <f>B77*D77</f>
        <v>6450.21</v>
      </c>
    </row>
    <row r="78" spans="1:6" ht="12.75">
      <c r="A78" s="4" t="s">
        <v>31</v>
      </c>
      <c r="F78" s="32">
        <f>SUM(F77)</f>
        <v>6450.21</v>
      </c>
    </row>
    <row r="79" spans="1:6" ht="12.75">
      <c r="A79" s="50" t="s">
        <v>78</v>
      </c>
      <c r="B79" s="46"/>
      <c r="C79" s="46"/>
      <c r="D79" s="45">
        <v>0</v>
      </c>
      <c r="E79" s="46"/>
      <c r="F79" s="51">
        <f>D79*E33</f>
        <v>0</v>
      </c>
    </row>
    <row r="80" spans="1:6" ht="12.75">
      <c r="A80" s="1" t="s">
        <v>32</v>
      </c>
      <c r="B80" s="1"/>
      <c r="F80" s="32">
        <f>F52+F56+F68+F74+F78+F79</f>
        <v>36802.14972627783</v>
      </c>
    </row>
    <row r="81" spans="1:9" ht="12.75">
      <c r="A81" s="1" t="s">
        <v>76</v>
      </c>
      <c r="B81" s="36"/>
      <c r="C81" s="48">
        <v>0.058</v>
      </c>
      <c r="D81" s="1"/>
      <c r="E81" s="1"/>
      <c r="F81" s="32">
        <f>F80*5.8%</f>
        <v>2134.5246841241137</v>
      </c>
      <c r="I81" s="7"/>
    </row>
    <row r="82" spans="1:9" ht="12.75">
      <c r="A82" s="1"/>
      <c r="B82" s="36" t="s">
        <v>129</v>
      </c>
      <c r="C82" s="48"/>
      <c r="D82" s="1"/>
      <c r="E82" s="59"/>
      <c r="F82" s="60">
        <v>5045.56</v>
      </c>
      <c r="I82" s="7"/>
    </row>
    <row r="83" spans="1:9" ht="12.75">
      <c r="A83" s="1"/>
      <c r="B83" s="36" t="s">
        <v>130</v>
      </c>
      <c r="C83" s="48"/>
      <c r="D83" s="1"/>
      <c r="E83" s="59"/>
      <c r="F83" s="60">
        <v>330.57</v>
      </c>
      <c r="I83" s="7"/>
    </row>
    <row r="84" spans="1:9" ht="12.75">
      <c r="A84" s="1"/>
      <c r="B84" s="36" t="s">
        <v>131</v>
      </c>
      <c r="C84" s="48"/>
      <c r="D84" s="1"/>
      <c r="E84" s="59"/>
      <c r="F84" s="60">
        <v>0</v>
      </c>
      <c r="I84" s="7"/>
    </row>
    <row r="85" spans="1:6" ht="15">
      <c r="A85" s="12" t="s">
        <v>34</v>
      </c>
      <c r="B85" s="12"/>
      <c r="C85" s="12"/>
      <c r="D85" s="12"/>
      <c r="E85" s="12"/>
      <c r="F85" s="43">
        <f>F80+F81+F82+F83+F84</f>
        <v>44312.80441040194</v>
      </c>
    </row>
    <row r="86" spans="2:6" ht="12.75">
      <c r="B86" s="37" t="s">
        <v>67</v>
      </c>
      <c r="C86" s="38" t="s">
        <v>68</v>
      </c>
      <c r="D86" s="22" t="s">
        <v>69</v>
      </c>
      <c r="E86" s="22" t="s">
        <v>70</v>
      </c>
      <c r="F86" s="41" t="s">
        <v>134</v>
      </c>
    </row>
    <row r="87" spans="1:6" ht="12.75">
      <c r="A87" s="13"/>
      <c r="B87" s="39">
        <v>42887</v>
      </c>
      <c r="C87" s="40">
        <v>289834</v>
      </c>
      <c r="D87" s="44">
        <f>F44</f>
        <v>45269.200000000004</v>
      </c>
      <c r="E87" s="44">
        <f>F85</f>
        <v>44312.80441040194</v>
      </c>
      <c r="F87" s="42">
        <f>C87+D87-E87</f>
        <v>290790.39558959805</v>
      </c>
    </row>
    <row r="89" spans="1:6" ht="13.5" thickBot="1">
      <c r="A89" t="s">
        <v>111</v>
      </c>
      <c r="C89" s="56">
        <v>42856</v>
      </c>
      <c r="D89" s="8" t="s">
        <v>112</v>
      </c>
      <c r="E89" s="56">
        <v>42886</v>
      </c>
      <c r="F89" t="s">
        <v>113</v>
      </c>
    </row>
    <row r="90" spans="1:7" ht="13.5" thickBot="1">
      <c r="A90" t="s">
        <v>114</v>
      </c>
      <c r="F90" s="57">
        <f>E87</f>
        <v>44312.80441040194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2017-08-21T12:42:48Z</cp:lastPrinted>
  <dcterms:created xsi:type="dcterms:W3CDTF">2008-08-18T07:30:19Z</dcterms:created>
  <dcterms:modified xsi:type="dcterms:W3CDTF">2017-09-12T10:52:00Z</dcterms:modified>
  <cp:category/>
  <cp:version/>
  <cp:contentType/>
  <cp:contentStatus/>
</cp:coreProperties>
</file>