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<sst xmlns="http://schemas.openxmlformats.org/spreadsheetml/2006/main" count="185" uniqueCount="159">
  <si>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</si>
  <si>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</si>
  <si>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</si>
  <si>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</si>
  <si>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</si>
  <si>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</si>
  <si>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</si>
  <si>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</si>
  <si>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</si>
  <si>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</si>
  <si>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</si>
  <si>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</si>
  <si>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</si>
  <si>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</si>
  <si>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</si>
  <si>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</si>
  <si>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</si>
  <si>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</si>
  <si>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</si>
  <si>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</si>
  <si>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</si>
  <si>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</si>
  <si>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</si>
  <si>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</si>
  <si>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</si>
  <si>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</si>
  <si>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</si>
  <si>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</si>
  <si>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</si>
  <si>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</si>
  <si>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</si>
  <si>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</si>
  <si>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</si>
  <si>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</si>
  <si>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</si>
  <si>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</si>
  <si>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</si>
  <si>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</si>
  <si>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</si>
  <si>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</si>
  <si>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</si>
  <si>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</si>
  <si>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</si>
  <si>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</si>
  <si>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</si>
  <si>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</si>
  <si>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</si>
  <si>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</si>
  <si>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</si>
  <si>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</si>
  <si>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</si>
  <si>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</si>
  <si>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</si>
  <si>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</si>
  <si>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</si>
  <si>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</si>
  <si>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</si>
  <si>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</si>
  <si>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</si>
  <si>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</si>
  <si>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</si>
  <si>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</si>
  <si>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</si>
  <si>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</si>
  <si>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</si>
  <si>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</si>
  <si>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</si>
  <si>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</si>
  <si>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</si>
  <si>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</si>
  <si>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</si>
  <si>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</si>
  <si>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</si>
  <si>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</si>
  <si>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</si>
  <si>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</si>
  <si>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</si>
  <si>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</si>
  <si>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</si>
  <si>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</si>
  <si>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</si>
  <si>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</si>
  <si>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</si>
  <si>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</si>
  <si>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</si>
  <si>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</si>
  <si>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</si>
  <si>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</si>
  <si>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</si>
  <si>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</si>
  <si>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</si>
  <si>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</si>
  <si>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</si>
  <si>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</si>
  <si>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</si>
  <si>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</si>
  <si>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</si>
  <si>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</si>
  <si>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</si>
  <si>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</si>
  <si>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</si>
  <si>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</si>
  <si>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</si>
  <si>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</si>
  <si>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</si>
  <si>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</si>
  <si>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</si>
  <si>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</si>
  <si>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</si>
  <si>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</si>
  <si>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</si>
  <si>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</si>
  <si>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</si>
  <si>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</si>
  <si>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</si>
  <si>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</si>
  <si>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</si>
  <si>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</si>
  <si>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</si>
  <si>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</si>
  <si>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</si>
  <si>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</si>
  <si>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</si>
  <si>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</si>
  <si>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</si>
  <si>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</si>
  <si>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</si>
  <si>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</si>
  <si>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</si>
  <si>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</si>
  <si>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</si>
  <si>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</si>
  <si>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ноября</t>
  </si>
  <si>
    <t>за   ноябрь  2017 г.</t>
  </si>
  <si>
    <t>ост.на 01.12</t>
  </si>
  <si>
    <t>удаление сосулек (30мп)  договор</t>
  </si>
  <si>
    <t>смена труб д 32 п.пр. (8мп) кв.1-47</t>
  </si>
  <si>
    <t>труба д 32 п.пр</t>
  </si>
  <si>
    <t>8мп</t>
  </si>
  <si>
    <t>тройник 32</t>
  </si>
  <si>
    <t>2шт</t>
  </si>
  <si>
    <t>муфта 20</t>
  </si>
  <si>
    <t>муфта 32</t>
  </si>
  <si>
    <t>1шт</t>
  </si>
  <si>
    <t>диск</t>
  </si>
  <si>
    <t>смена ламп (5шт) п-д2</t>
  </si>
  <si>
    <t>лампа</t>
  </si>
  <si>
    <t>5шт</t>
  </si>
  <si>
    <t xml:space="preserve">ремонт перегородки тамбура </t>
  </si>
  <si>
    <t>доска</t>
  </si>
  <si>
    <t>гвозди</t>
  </si>
  <si>
    <t>2кг</t>
  </si>
  <si>
    <t>пена</t>
  </si>
  <si>
    <t>1 балл</t>
  </si>
  <si>
    <t>саморез</t>
  </si>
  <si>
    <t>20шт</t>
  </si>
  <si>
    <t>ремонт забора из труб д 32 (20мп)</t>
  </si>
  <si>
    <t>труба д 32</t>
  </si>
  <si>
    <t>3мп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</si>
</sst>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51" sqref="M51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2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11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3.95</v>
      </c>
      <c r="M6" s="49">
        <f>L6*114.3*1.202</f>
        <v>542.68497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5.48</v>
      </c>
      <c r="M11" s="49">
        <f t="shared" si="0"/>
        <v>752.889528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9">
        <f t="shared" si="0"/>
        <v>126.397512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9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9">
        <f t="shared" si="0"/>
        <v>197.83958399999997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12.29</v>
      </c>
      <c r="M20" s="34">
        <f>SUM(M6:M19)</f>
        <v>1688.505894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9"/>
      <c r="M24" s="33">
        <f>30*62.06</f>
        <v>1861.8000000000002</v>
      </c>
    </row>
    <row r="25" spans="1:13" ht="12.75">
      <c r="A25" t="s">
        <v>106</v>
      </c>
      <c r="J25" s="20">
        <v>2</v>
      </c>
      <c r="K25" s="20" t="s">
        <v>136</v>
      </c>
      <c r="L25" s="49">
        <f>0.08*156.46</f>
        <v>12.516800000000002</v>
      </c>
      <c r="M25" s="33">
        <f aca="true" t="shared" si="1" ref="M25:M35">L25*114.3*1.202*1.15</f>
        <v>1977.615472752</v>
      </c>
    </row>
    <row r="26" spans="1:13" ht="12.75">
      <c r="A26" t="s">
        <v>107</v>
      </c>
      <c r="J26" s="20">
        <v>3</v>
      </c>
      <c r="K26" s="20" t="s">
        <v>145</v>
      </c>
      <c r="L26" s="25">
        <f>0.05*7.1</f>
        <v>0.355</v>
      </c>
      <c r="M26" s="33">
        <f t="shared" si="1"/>
        <v>56.08889594999999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 t="s">
        <v>148</v>
      </c>
      <c r="L27" s="52">
        <v>4.83</v>
      </c>
      <c r="M27" s="33">
        <f t="shared" si="1"/>
        <v>763.1249786999998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156</v>
      </c>
      <c r="L28" s="25">
        <f>0.2*115.1</f>
        <v>23.02</v>
      </c>
      <c r="M28" s="33">
        <f t="shared" si="1"/>
        <v>3637.088407799999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40.7218</v>
      </c>
      <c r="M36" s="34">
        <f>SUM(M24:M35)</f>
        <v>8295.717755201998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f>48429.36-4.97+0.43</f>
        <v>48424.82</v>
      </c>
      <c r="J40" s="20">
        <v>1</v>
      </c>
      <c r="K40" s="20" t="s">
        <v>137</v>
      </c>
      <c r="L40" s="25" t="s">
        <v>138</v>
      </c>
      <c r="M40" s="25">
        <f>8*134.87</f>
        <v>1078.96</v>
      </c>
    </row>
    <row r="41" spans="1:13" ht="12.75">
      <c r="A41" t="s">
        <v>7</v>
      </c>
      <c r="F41" s="60">
        <v>42170.82</v>
      </c>
      <c r="J41" s="20">
        <v>2</v>
      </c>
      <c r="K41" s="20" t="s">
        <v>139</v>
      </c>
      <c r="L41" s="25" t="s">
        <v>140</v>
      </c>
      <c r="M41" s="25">
        <f>2*15.5</f>
        <v>31</v>
      </c>
    </row>
    <row r="42" spans="2:13" ht="12.75">
      <c r="B42" t="s">
        <v>8</v>
      </c>
      <c r="F42" s="9">
        <f>F41/F40</f>
        <v>0.8708513526741039</v>
      </c>
      <c r="J42" s="20">
        <v>3</v>
      </c>
      <c r="K42" s="20" t="s">
        <v>141</v>
      </c>
      <c r="L42" s="25" t="s">
        <v>140</v>
      </c>
      <c r="M42" s="25">
        <f>2*4</f>
        <v>8</v>
      </c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 t="s">
        <v>142</v>
      </c>
      <c r="L43" s="25" t="s">
        <v>143</v>
      </c>
      <c r="M43" s="25">
        <v>9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43220.82</v>
      </c>
      <c r="J44" s="20">
        <v>5</v>
      </c>
      <c r="K44" s="20" t="s">
        <v>144</v>
      </c>
      <c r="L44" s="25" t="s">
        <v>143</v>
      </c>
      <c r="M44" s="25">
        <v>23</v>
      </c>
    </row>
    <row r="45" spans="10:13" ht="12.75">
      <c r="J45" s="20">
        <v>6</v>
      </c>
      <c r="K45" s="20" t="s">
        <v>146</v>
      </c>
      <c r="L45" s="25" t="s">
        <v>147</v>
      </c>
      <c r="M45" s="25">
        <f>5*14.5</f>
        <v>72.5</v>
      </c>
    </row>
    <row r="46" spans="2:13" ht="12.75">
      <c r="B46" s="1" t="s">
        <v>10</v>
      </c>
      <c r="C46" s="1"/>
      <c r="J46" s="20">
        <v>7</v>
      </c>
      <c r="K46" s="20" t="s">
        <v>149</v>
      </c>
      <c r="L46" s="25" t="s">
        <v>143</v>
      </c>
      <c r="M46" s="25">
        <v>214.81</v>
      </c>
    </row>
    <row r="47" spans="10:13" ht="12.75">
      <c r="J47" s="20">
        <v>8</v>
      </c>
      <c r="K47" s="20" t="s">
        <v>150</v>
      </c>
      <c r="L47" s="25" t="s">
        <v>151</v>
      </c>
      <c r="M47" s="49">
        <f>2*72.47</f>
        <v>144.94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152</v>
      </c>
      <c r="L48" s="25" t="s">
        <v>153</v>
      </c>
      <c r="M48" s="25">
        <v>321.25</v>
      </c>
    </row>
    <row r="49" spans="1:13" ht="12.75">
      <c r="A49" t="s">
        <v>12</v>
      </c>
      <c r="F49" s="11">
        <f>(2800+1392.33)*1.202</f>
        <v>5039.18066</v>
      </c>
      <c r="J49" s="20">
        <v>10</v>
      </c>
      <c r="K49" s="20" t="s">
        <v>154</v>
      </c>
      <c r="L49" s="25" t="s">
        <v>155</v>
      </c>
      <c r="M49" s="25">
        <f>20*2.27</f>
        <v>45.4</v>
      </c>
    </row>
    <row r="50" spans="1:13" ht="12.75">
      <c r="A50" s="6" t="s">
        <v>15</v>
      </c>
      <c r="F50" s="5">
        <f>(2000+266.66)*1.202</f>
        <v>2724.5253199999997</v>
      </c>
      <c r="J50" s="20">
        <v>11</v>
      </c>
      <c r="K50" s="20" t="s">
        <v>157</v>
      </c>
      <c r="L50" s="25" t="s">
        <v>158</v>
      </c>
      <c r="M50" s="25">
        <f>3*134.87</f>
        <v>404.61</v>
      </c>
    </row>
    <row r="51" spans="1:13" ht="12.75">
      <c r="A51" s="6" t="s">
        <v>83</v>
      </c>
      <c r="E51" s="5">
        <v>0</v>
      </c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7763.70598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E33*D54</f>
        <v>6350.976000000001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6350.976000000001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3">
        <v>161506</v>
      </c>
      <c r="D58">
        <v>228935.4</v>
      </c>
      <c r="E58">
        <v>3307.8</v>
      </c>
      <c r="F58" s="35">
        <f>C58/D58*E58</f>
        <v>2333.538399041826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1688.505894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8295.717755201998</v>
      </c>
      <c r="J60" s="20">
        <v>21</v>
      </c>
      <c r="K60" s="20"/>
      <c r="L60" s="25"/>
      <c r="M60" s="25"/>
    </row>
    <row r="61" spans="1:13" ht="12.75">
      <c r="A61" t="s">
        <v>72</v>
      </c>
      <c r="F61" s="5">
        <v>0</v>
      </c>
      <c r="J61" s="20">
        <v>22</v>
      </c>
      <c r="K61" s="20"/>
      <c r="L61" s="25"/>
      <c r="M61" s="25"/>
    </row>
    <row r="62" spans="1:13" ht="12.75">
      <c r="A62" t="s">
        <v>22</v>
      </c>
      <c r="F62" s="11">
        <f>M68</f>
        <v>2353.4700000000003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3307.8</v>
      </c>
      <c r="C65" t="s">
        <v>13</v>
      </c>
      <c r="D65" s="11">
        <v>0.3</v>
      </c>
      <c r="E65" t="s">
        <v>14</v>
      </c>
      <c r="F65" s="11">
        <f>B65*D65</f>
        <v>992.34</v>
      </c>
      <c r="J65" s="20">
        <v>26</v>
      </c>
      <c r="K65" s="20"/>
      <c r="L65" s="25"/>
      <c r="M65" s="25"/>
    </row>
    <row r="66" spans="1:13" ht="12.75">
      <c r="A66" s="53" t="s">
        <v>75</v>
      </c>
      <c r="B66" s="53"/>
      <c r="C66" s="53"/>
      <c r="D66" s="57"/>
      <c r="E66" s="53"/>
      <c r="F66" s="57">
        <v>0</v>
      </c>
      <c r="J66" s="20">
        <v>27</v>
      </c>
      <c r="K66" s="20"/>
      <c r="L66" s="25"/>
      <c r="M66" s="25"/>
    </row>
    <row r="67" spans="1:13" ht="12.75">
      <c r="A67" s="46" t="s">
        <v>84</v>
      </c>
      <c r="B67" s="46"/>
      <c r="C67" s="46"/>
      <c r="D67" s="47">
        <v>0</v>
      </c>
      <c r="E67" s="46"/>
      <c r="F67" s="47">
        <f>D67*E33</f>
        <v>0</v>
      </c>
      <c r="J67" s="20">
        <v>28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15663.572048243826</v>
      </c>
      <c r="J68" s="20"/>
      <c r="K68" s="20"/>
      <c r="L68" s="31" t="s">
        <v>64</v>
      </c>
      <c r="M68" s="34">
        <f>SUM(M40:M67)</f>
        <v>2353.4700000000003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0.22</v>
      </c>
      <c r="E70" s="7" t="s">
        <v>14</v>
      </c>
      <c r="F70" s="11">
        <f>B70*D70</f>
        <v>727.716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1.23</v>
      </c>
      <c r="E73" t="s">
        <v>14</v>
      </c>
      <c r="F73" s="11">
        <f>B73*D73</f>
        <v>4068.594</v>
      </c>
    </row>
    <row r="74" spans="1:6" ht="12.75">
      <c r="A74" s="4" t="s">
        <v>29</v>
      </c>
      <c r="F74" s="32">
        <f>F70+F73</f>
        <v>4796.31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2.17</v>
      </c>
      <c r="E77" t="s">
        <v>14</v>
      </c>
      <c r="F77" s="11">
        <f>B77*D77</f>
        <v>7177.926</v>
      </c>
    </row>
    <row r="78" spans="1:6" ht="12.75">
      <c r="A78" s="4" t="s">
        <v>31</v>
      </c>
      <c r="F78" s="32">
        <f>SUM(F77)</f>
        <v>7177.926</v>
      </c>
    </row>
    <row r="79" spans="1:6" ht="12.75">
      <c r="A79" s="50" t="s">
        <v>78</v>
      </c>
      <c r="B79" s="46"/>
      <c r="C79" s="46"/>
      <c r="D79" s="45">
        <v>0</v>
      </c>
      <c r="E79" s="46"/>
      <c r="F79" s="51">
        <f>D79*E33</f>
        <v>0</v>
      </c>
    </row>
    <row r="80" spans="1:6" ht="12.75">
      <c r="A80" s="1" t="s">
        <v>32</v>
      </c>
      <c r="B80" s="1"/>
      <c r="F80" s="32">
        <f>F52+F56+F68+F74+F78+F79</f>
        <v>41752.490028243825</v>
      </c>
    </row>
    <row r="81" spans="1:9" ht="12.75">
      <c r="A81" s="1" t="s">
        <v>76</v>
      </c>
      <c r="B81" s="36"/>
      <c r="C81" s="48">
        <v>0.058</v>
      </c>
      <c r="D81" s="1"/>
      <c r="E81" s="1"/>
      <c r="F81" s="32">
        <f>F80*5.8%</f>
        <v>2421.6444216381415</v>
      </c>
      <c r="I81" s="7"/>
    </row>
    <row r="82" spans="1:9" ht="12.75">
      <c r="A82" s="1"/>
      <c r="B82" s="36" t="s">
        <v>129</v>
      </c>
      <c r="C82" s="48"/>
      <c r="D82" s="1"/>
      <c r="E82" s="58"/>
      <c r="F82" s="59">
        <v>5045.56</v>
      </c>
      <c r="I82" s="7"/>
    </row>
    <row r="83" spans="1:9" ht="12.75">
      <c r="A83" s="1"/>
      <c r="B83" s="36" t="s">
        <v>130</v>
      </c>
      <c r="C83" s="48"/>
      <c r="D83" s="1"/>
      <c r="E83" s="58"/>
      <c r="F83" s="59">
        <v>330.57</v>
      </c>
      <c r="I83" s="7"/>
    </row>
    <row r="84" spans="1:9" ht="12.75">
      <c r="A84" s="1"/>
      <c r="B84" s="36" t="s">
        <v>131</v>
      </c>
      <c r="C84" s="48"/>
      <c r="D84" s="1"/>
      <c r="E84" s="58"/>
      <c r="F84" s="59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3">
        <f>F80+F81+F82+F83+F84</f>
        <v>49550.264449881965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43405</v>
      </c>
      <c r="C87" s="40">
        <v>271338</v>
      </c>
      <c r="D87" s="44">
        <f>F44</f>
        <v>43220.82</v>
      </c>
      <c r="E87" s="44">
        <f>F85</f>
        <v>49550.264449881965</v>
      </c>
      <c r="F87" s="42">
        <f>C87+D87-E87</f>
        <v>265008.55555011804</v>
      </c>
    </row>
    <row r="89" spans="1:6" ht="13.5" thickBot="1">
      <c r="A89" t="s">
        <v>111</v>
      </c>
      <c r="C89" s="55">
        <v>43040</v>
      </c>
      <c r="D89" s="8" t="s">
        <v>112</v>
      </c>
      <c r="E89" s="55">
        <v>43069</v>
      </c>
      <c r="F89" t="s">
        <v>113</v>
      </c>
    </row>
    <row r="90" spans="1:7" ht="13.5" thickBot="1">
      <c r="A90" t="s">
        <v>114</v>
      </c>
      <c r="F90" s="56">
        <f>E87</f>
        <v>49550.264449881965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2017-08-21T12:42:48Z</cp:lastPrinted>
  <dcterms:created xsi:type="dcterms:W3CDTF">2008-08-18T07:30:19Z</dcterms:created>
  <dcterms:modified xsi:type="dcterms:W3CDTF">2018-02-28T10:23:18Z</dcterms:modified>
  <cp:category/>
  <cp:version/>
  <cp:contentType/>
  <cp:contentStatus/>
</cp:coreProperties>
</file>