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<sst xmlns="http://schemas.openxmlformats.org/spreadsheetml/2006/main" count="175" uniqueCount="151">
  <si>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</si>
  <si>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</si>
  <si>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</si>
  <si>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</si>
  <si>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</si>
  <si>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</si>
  <si>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</si>
  <si>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</si>
  <si>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</si>
  <si>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</si>
  <si>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</si>
  <si>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</si>
  <si>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</si>
  <si>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</si>
  <si>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</si>
  <si>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</si>
  <si>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</si>
  <si>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</si>
  <si>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</si>
  <si>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</si>
  <si>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</si>
  <si>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</si>
  <si>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</si>
  <si>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</si>
  <si>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</si>
  <si>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</si>
  <si>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</si>
  <si>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</si>
  <si>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</si>
  <si>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</si>
  <si>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</si>
  <si>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</si>
  <si>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</si>
  <si>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</si>
  <si>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</si>
  <si>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</si>
  <si>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</si>
  <si>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</si>
  <si>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</si>
  <si>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</si>
  <si>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</si>
  <si>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</si>
  <si>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</si>
  <si>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</si>
  <si>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</si>
  <si>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</si>
  <si>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</si>
  <si>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</si>
  <si>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</si>
  <si>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</si>
  <si>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</si>
  <si>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</si>
  <si>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</si>
  <si>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</si>
  <si>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</si>
  <si>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</si>
  <si>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</si>
  <si>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</si>
  <si>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</si>
  <si>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</si>
  <si>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</si>
  <si>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</si>
  <si>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</si>
  <si>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</si>
  <si>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</si>
  <si>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</si>
  <si>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</si>
  <si>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</si>
  <si>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</si>
  <si>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</si>
  <si>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</si>
  <si>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</si>
  <si>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</si>
  <si>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</si>
  <si>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</si>
  <si>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</si>
  <si>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</si>
  <si>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</si>
  <si>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</si>
  <si>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</si>
  <si>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</si>
  <si>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</si>
  <si>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</si>
  <si>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</si>
  <si>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</si>
  <si>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</si>
  <si>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</si>
  <si>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</si>
  <si>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</si>
  <si>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</si>
  <si>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</si>
  <si>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</si>
  <si>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</si>
  <si>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</si>
  <si>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</si>
  <si>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</si>
  <si>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</si>
  <si>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</si>
  <si>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</si>
  <si>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</si>
  <si>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</si>
  <si>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</si>
  <si>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</si>
  <si>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</si>
  <si>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</si>
  <si>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</si>
  <si>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</si>
  <si>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</si>
  <si>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</si>
  <si>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</si>
  <si>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</si>
  <si>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</si>
  <si>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</si>
  <si>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</si>
  <si>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</si>
  <si>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</si>
  <si>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</si>
  <si>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</si>
  <si>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</si>
  <si>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</si>
  <si>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</si>
  <si>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</si>
  <si>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</si>
  <si>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</si>
  <si>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</si>
  <si>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</si>
  <si>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</si>
  <si>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</si>
  <si>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</si>
  <si>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</si>
  <si>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</si>
  <si>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</si>
  <si>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</si>
  <si>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</si>
  <si>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труб д 32 на п.пр. (3мп) кв.9</t>
  </si>
  <si>
    <t>труба д 32 п.пр.</t>
  </si>
  <si>
    <t>3мп</t>
  </si>
  <si>
    <t>ремонт подъезда № 1</t>
  </si>
  <si>
    <t>материал для ремонта подъезда</t>
  </si>
  <si>
    <t>смена ламп (10шт) п-д1,4</t>
  </si>
  <si>
    <t>лампа</t>
  </si>
  <si>
    <t>10шт</t>
  </si>
  <si>
    <t>установка светильника (6шт) п-д1</t>
  </si>
  <si>
    <t>светильник</t>
  </si>
  <si>
    <t>6шт</t>
  </si>
  <si>
    <t>смена эл. провода (4мп) п-д1</t>
  </si>
  <si>
    <t>эл. Провод</t>
  </si>
  <si>
    <t>4мп</t>
  </si>
  <si>
    <t>саморез</t>
  </si>
  <si>
    <t>12шт</t>
  </si>
  <si>
    <t>пробка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</si>
</sst>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12</v>
      </c>
      <c r="K2" s="5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127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L6*114.3*1.202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479.486214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1148.5686959999998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239.056164</v>
      </c>
    </row>
    <row r="17" spans="5:13" ht="12.75">
      <c r="E17" t="s">
        <v>107</v>
      </c>
      <c r="J17" s="15" t="s">
        <v>53</v>
      </c>
      <c r="K17" s="26" t="s">
        <v>82</v>
      </c>
      <c r="L17" s="21"/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247.29948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15.89</v>
      </c>
      <c r="M20" s="32">
        <f>SUM(M6:M19)</f>
        <v>2183.104854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f>0.03*156.46</f>
        <v>4.6938</v>
      </c>
      <c r="M24" s="31">
        <f aca="true" t="shared" si="1" ref="M24:M35">L24*114.3*1.202*1.15</f>
        <v>741.605802282</v>
      </c>
    </row>
    <row r="25" spans="1:13" ht="12.75">
      <c r="A25" t="s">
        <v>114</v>
      </c>
      <c r="J25" s="20">
        <v>2</v>
      </c>
      <c r="K25" s="20" t="s">
        <v>137</v>
      </c>
      <c r="L25" s="48">
        <v>176.46</v>
      </c>
      <c r="M25" s="31">
        <f t="shared" si="1"/>
        <v>27880.1312094</v>
      </c>
    </row>
    <row r="26" spans="1:13" ht="12.75">
      <c r="A26" t="s">
        <v>115</v>
      </c>
      <c r="J26" s="20">
        <v>3</v>
      </c>
      <c r="K26" s="20" t="s">
        <v>139</v>
      </c>
      <c r="L26" s="25">
        <f>0.1*7.1</f>
        <v>0.71</v>
      </c>
      <c r="M26" s="31">
        <f t="shared" si="1"/>
        <v>112.17779189999997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25">
        <f>0.06*89.1</f>
        <v>5.345999999999999</v>
      </c>
      <c r="M27" s="31">
        <f t="shared" si="1"/>
        <v>844.6513739399999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145</v>
      </c>
      <c r="L28" s="25">
        <f>0.04*19</f>
        <v>0.76</v>
      </c>
      <c r="M28" s="31">
        <f t="shared" si="1"/>
        <v>120.07763639999999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187.96980000000002</v>
      </c>
      <c r="M36" s="32">
        <f>SUM(M24:M35)</f>
        <v>29698.643813922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f>45552.78+0.03</f>
        <v>45552.81</v>
      </c>
      <c r="J40" s="20">
        <v>1</v>
      </c>
      <c r="K40" s="55" t="s">
        <v>135</v>
      </c>
      <c r="L40" s="23" t="s">
        <v>136</v>
      </c>
      <c r="M40" s="23">
        <f>3*134.87</f>
        <v>404.61</v>
      </c>
    </row>
    <row r="41" spans="1:13" ht="12.75">
      <c r="A41" t="s">
        <v>7</v>
      </c>
      <c r="F41" s="5">
        <f>43170.72</f>
        <v>43170.72</v>
      </c>
      <c r="J41" s="20">
        <v>2</v>
      </c>
      <c r="K41" s="20" t="s">
        <v>138</v>
      </c>
      <c r="L41" s="23"/>
      <c r="M41" s="23">
        <v>10802</v>
      </c>
    </row>
    <row r="42" spans="2:13" ht="12.75">
      <c r="B42" t="s">
        <v>8</v>
      </c>
      <c r="F42" s="9">
        <f>F41/F40</f>
        <v>0.9477070679064585</v>
      </c>
      <c r="J42" s="20">
        <v>3</v>
      </c>
      <c r="K42" s="20" t="s">
        <v>140</v>
      </c>
      <c r="L42" s="23" t="s">
        <v>141</v>
      </c>
      <c r="M42" s="23">
        <f>10*14.5</f>
        <v>145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143</v>
      </c>
      <c r="L43" s="23" t="s">
        <v>144</v>
      </c>
      <c r="M43" s="23">
        <f>6*318.83</f>
        <v>1912.98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44470.72</v>
      </c>
      <c r="J44" s="20">
        <v>5</v>
      </c>
      <c r="K44" s="20" t="s">
        <v>146</v>
      </c>
      <c r="L44" s="23" t="s">
        <v>147</v>
      </c>
      <c r="M44" s="23">
        <f>4*9.4</f>
        <v>37.6</v>
      </c>
    </row>
    <row r="45" spans="10:13" ht="12.75">
      <c r="J45" s="20">
        <v>6</v>
      </c>
      <c r="K45" s="20" t="s">
        <v>148</v>
      </c>
      <c r="L45" s="23" t="s">
        <v>149</v>
      </c>
      <c r="M45" s="23">
        <f>12*2.32</f>
        <v>27.839999999999996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149</v>
      </c>
      <c r="M46" s="23">
        <f>12*41.53</f>
        <v>498.36</v>
      </c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5318.85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1538*1.202</f>
        <v>1848.676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0.53</v>
      </c>
      <c r="F51" s="11">
        <f>E51*E33</f>
        <v>1699.074</v>
      </c>
      <c r="J51" s="20">
        <v>12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8866.6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1.89</v>
      </c>
      <c r="E54" t="s">
        <v>14</v>
      </c>
      <c r="F54" s="11">
        <f>E33*D54</f>
        <v>6058.962</v>
      </c>
      <c r="J54" s="20">
        <v>15</v>
      </c>
      <c r="K54" s="20"/>
      <c r="L54" s="23"/>
      <c r="M54" s="23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0.4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6058.962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166649</v>
      </c>
      <c r="D59">
        <v>228935.4</v>
      </c>
      <c r="E59">
        <v>3205.8</v>
      </c>
      <c r="F59" s="36">
        <f>C59/D59*E59</f>
        <v>2333.5987540590054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2183.104854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29698.643813922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v>0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13828.390000000001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0.24</v>
      </c>
      <c r="E66" t="s">
        <v>14</v>
      </c>
      <c r="F66" s="11">
        <f>B66*D66</f>
        <v>769.392</v>
      </c>
      <c r="J66" s="20">
        <v>27</v>
      </c>
      <c r="K66" s="20"/>
      <c r="L66" s="23"/>
      <c r="M66" s="23"/>
    </row>
    <row r="67" spans="1:13" ht="12.75">
      <c r="A67" s="58" t="s">
        <v>77</v>
      </c>
      <c r="B67" s="58"/>
      <c r="C67" s="58"/>
      <c r="D67" s="59"/>
      <c r="E67" s="58"/>
      <c r="F67" s="59">
        <v>0</v>
      </c>
      <c r="J67" s="20"/>
      <c r="K67" s="20"/>
      <c r="L67" s="34" t="s">
        <v>63</v>
      </c>
      <c r="M67" s="35">
        <f>SUM(M40:M66)</f>
        <v>13828.390000000001</v>
      </c>
    </row>
    <row r="68" spans="1:6" ht="12.75">
      <c r="A68" t="s">
        <v>84</v>
      </c>
      <c r="D68" s="11">
        <v>0.87</v>
      </c>
      <c r="F68" s="11">
        <f>D68*E33</f>
        <v>2789.0460000000003</v>
      </c>
    </row>
    <row r="69" spans="1:6" ht="12.75">
      <c r="A69" s="10" t="s">
        <v>25</v>
      </c>
      <c r="B69" s="10"/>
      <c r="C69" s="10"/>
      <c r="F69" s="33">
        <f>SUM(F59:F68)</f>
        <v>51602.17542198101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0.26</v>
      </c>
      <c r="E71" t="s">
        <v>14</v>
      </c>
      <c r="F71" s="11">
        <f>B71*D71</f>
        <v>833.508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1.34</v>
      </c>
      <c r="E74" t="s">
        <v>14</v>
      </c>
      <c r="F74" s="11">
        <f>B74*D74</f>
        <v>4295.772000000001</v>
      </c>
    </row>
    <row r="75" spans="1:6" ht="12.75">
      <c r="A75" s="10" t="s">
        <v>29</v>
      </c>
      <c r="F75" s="33">
        <f>F71+F74</f>
        <v>5129.280000000001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2.67</v>
      </c>
      <c r="E78" t="s">
        <v>14</v>
      </c>
      <c r="F78" s="11">
        <f>B78*D78</f>
        <v>8559.486</v>
      </c>
    </row>
    <row r="79" spans="1:6" ht="12.75">
      <c r="A79" s="10" t="s">
        <v>31</v>
      </c>
      <c r="F79" s="33">
        <f>SUM(F78)</f>
        <v>8559.486</v>
      </c>
    </row>
    <row r="80" spans="1:6" ht="12.75">
      <c r="A80" s="49" t="s">
        <v>76</v>
      </c>
      <c r="B80" s="46"/>
      <c r="C80" s="46"/>
      <c r="D80" s="47">
        <v>2.44</v>
      </c>
      <c r="E80" s="46"/>
      <c r="F80" s="50">
        <f>D80*E33</f>
        <v>7822.152</v>
      </c>
    </row>
    <row r="81" spans="1:9" ht="12.75">
      <c r="A81" s="1" t="s">
        <v>32</v>
      </c>
      <c r="B81" s="1"/>
      <c r="F81" s="33">
        <f>F52+F57+F69+F75+F79+F80</f>
        <v>88038.65542198102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5106.2420144748985</v>
      </c>
    </row>
    <row r="83" spans="1:6" ht="12.75">
      <c r="A83" s="1"/>
      <c r="B83" s="37" t="s">
        <v>128</v>
      </c>
      <c r="C83" s="37"/>
      <c r="D83" s="1"/>
      <c r="E83" s="56"/>
      <c r="F83" s="57">
        <v>951.08</v>
      </c>
    </row>
    <row r="84" spans="1:6" ht="12.75">
      <c r="A84" s="1"/>
      <c r="B84" s="37" t="s">
        <v>129</v>
      </c>
      <c r="C84" s="37"/>
      <c r="D84" s="1"/>
      <c r="E84" s="56"/>
      <c r="F84" s="57">
        <v>192.48</v>
      </c>
    </row>
    <row r="85" spans="1:6" ht="12.75">
      <c r="A85" s="1"/>
      <c r="B85" s="37" t="s">
        <v>130</v>
      </c>
      <c r="C85" s="37"/>
      <c r="D85" s="1"/>
      <c r="E85" s="56"/>
      <c r="F85" s="57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94288.45743645592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131</v>
      </c>
    </row>
    <row r="88" spans="1:6" ht="12.75">
      <c r="A88" s="13"/>
      <c r="B88" s="40">
        <v>43435</v>
      </c>
      <c r="C88" s="41">
        <v>-203543</v>
      </c>
      <c r="D88" s="44">
        <f>F44</f>
        <v>44470.72</v>
      </c>
      <c r="E88" s="44">
        <f>F86</f>
        <v>94288.45743645592</v>
      </c>
      <c r="F88" s="45">
        <f>C88+D88-E88</f>
        <v>-253360.7374364559</v>
      </c>
    </row>
    <row r="90" spans="1:6" ht="13.5" thickBot="1">
      <c r="A90" t="s">
        <v>85</v>
      </c>
      <c r="C90" s="53">
        <v>43070</v>
      </c>
      <c r="D90" s="8" t="s">
        <v>86</v>
      </c>
      <c r="E90" s="53">
        <v>43100</v>
      </c>
      <c r="F90" t="s">
        <v>87</v>
      </c>
    </row>
    <row r="91" spans="1:7" ht="13.5" thickBot="1">
      <c r="A91" t="s">
        <v>88</v>
      </c>
      <c r="F91" s="54">
        <f>E88</f>
        <v>94288.45743645592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2017-08-21T12:45:27Z</cp:lastPrinted>
  <dcterms:created xsi:type="dcterms:W3CDTF">2008-08-18T07:30:19Z</dcterms:created>
  <dcterms:modified xsi:type="dcterms:W3CDTF">2018-03-28T05:59:33Z</dcterms:modified>
  <cp:category/>
  <cp:version/>
  <cp:contentType/>
  <cp:contentStatus/>
</cp:coreProperties>
</file>