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<sst xmlns="http://schemas.openxmlformats.org/spreadsheetml/2006/main" count="231" uniqueCount="177">
  <si>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</si>
  <si>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</si>
  <si>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</si>
  <si>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</si>
  <si>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</si>
  <si>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</si>
  <si>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</si>
  <si>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</si>
  <si>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</si>
  <si>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</si>
  <si>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</si>
  <si>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</si>
  <si>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</si>
  <si>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</si>
  <si>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</si>
  <si>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</si>
  <si>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</si>
  <si>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</si>
  <si>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</si>
  <si>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</si>
  <si>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</si>
  <si>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</si>
  <si>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</si>
  <si>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</si>
  <si>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</si>
  <si>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</si>
  <si>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</si>
  <si>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</si>
  <si>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</si>
  <si>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</si>
  <si>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</si>
  <si>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</si>
  <si>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</si>
  <si>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</si>
  <si>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</si>
  <si>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</si>
  <si>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</si>
  <si>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</si>
  <si>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</si>
  <si>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</si>
  <si>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</si>
  <si>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</si>
  <si>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</si>
  <si>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</si>
  <si>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</si>
  <si>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</si>
  <si>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</si>
  <si>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</si>
  <si>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</si>
  <si>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</si>
  <si>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</si>
  <si>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</si>
  <si>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</si>
  <si>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</si>
  <si>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</si>
  <si>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</si>
  <si>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</si>
  <si>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</si>
  <si>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</si>
  <si>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</si>
  <si>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</si>
  <si>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</si>
  <si>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</si>
  <si>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</si>
  <si>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</si>
  <si>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</si>
  <si>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</si>
  <si>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</si>
  <si>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</si>
  <si>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</si>
  <si>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</si>
  <si>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</si>
  <si>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</si>
  <si>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</si>
  <si>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</si>
  <si>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</si>
  <si>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</si>
  <si>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</si>
  <si>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</si>
  <si>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</si>
  <si>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</si>
  <si>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</si>
  <si>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</si>
  <si>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</si>
  <si>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</si>
  <si>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</si>
  <si>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</si>
  <si>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</si>
  <si>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</si>
  <si>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</si>
  <si>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</si>
  <si>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</si>
  <si>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</si>
  <si>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</si>
  <si>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</si>
  <si>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</si>
  <si>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</si>
  <si>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</si>
  <si>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</si>
  <si>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</si>
  <si>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</si>
  <si>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</si>
  <si>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</si>
  <si>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</si>
  <si>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</si>
  <si>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</si>
  <si>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</si>
  <si>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</si>
  <si>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</si>
  <si>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</si>
  <si>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</si>
  <si>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</si>
  <si>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</si>
  <si>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</si>
  <si>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</si>
  <si>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</si>
  <si>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</si>
  <si>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</si>
  <si>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</si>
  <si>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</si>
  <si>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</si>
  <si>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</si>
  <si>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</si>
  <si>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</si>
  <si>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</si>
  <si>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</si>
  <si>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</si>
  <si>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</si>
  <si>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</si>
  <si>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</si>
  <si>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</si>
  <si>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</si>
  <si>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</si>
  <si>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</si>
  <si>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</si>
  <si>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</si>
  <si>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</si>
  <si>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смена труб д 32 на п.пр (4мп) дет. сад</t>
  </si>
  <si>
    <t>смена вентиля д 25 (5шт) дет.сад</t>
  </si>
  <si>
    <t>труба д 32</t>
  </si>
  <si>
    <t>4мп</t>
  </si>
  <si>
    <t>уголок 20</t>
  </si>
  <si>
    <t>2шт</t>
  </si>
  <si>
    <t>4шт</t>
  </si>
  <si>
    <t>тройник 32х20</t>
  </si>
  <si>
    <t>1шт</t>
  </si>
  <si>
    <t>переход 32х25</t>
  </si>
  <si>
    <t>вентиль д 25</t>
  </si>
  <si>
    <t>гебо 32</t>
  </si>
  <si>
    <t>гебо 1</t>
  </si>
  <si>
    <t>муфта 1</t>
  </si>
  <si>
    <t>муфта 32</t>
  </si>
  <si>
    <t>муфта 20</t>
  </si>
  <si>
    <t>вентиль д 32</t>
  </si>
  <si>
    <t>муфта паячная 32</t>
  </si>
  <si>
    <t>диск</t>
  </si>
  <si>
    <t>смена труб д 25 п.пр. (12мп) кв.4-7</t>
  </si>
  <si>
    <t>труба д 25</t>
  </si>
  <si>
    <t>12мп</t>
  </si>
  <si>
    <t>тройник 25</t>
  </si>
  <si>
    <t>муфта 25</t>
  </si>
  <si>
    <t>уголок 25</t>
  </si>
  <si>
    <t>муфта паячн. 25</t>
  </si>
  <si>
    <t>смена сгона д 20 (1шт) кв.7</t>
  </si>
  <si>
    <t>сгон д 20</t>
  </si>
  <si>
    <t>к/гайка 20</t>
  </si>
  <si>
    <t>смена труб д 25 п.пр. (8мп) кв.18</t>
  </si>
  <si>
    <t>смена сгона д 20 (1шт) кв.18</t>
  </si>
  <si>
    <t>труба д 25 п.пр.</t>
  </si>
  <si>
    <t>8мп</t>
  </si>
  <si>
    <t>сгон 20</t>
  </si>
  <si>
    <t>муфта раз.25</t>
  </si>
  <si>
    <t>смена труб д 25 на п.пр. (2мп) д. сад подвал</t>
  </si>
  <si>
    <t>2мп</t>
  </si>
  <si>
    <t>смена ламп (5шт) п-д 4,3</t>
  </si>
  <si>
    <t>лампа</t>
  </si>
  <si>
    <t>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</si>
</sst>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M73" sqref="M73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9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L6*114.3*1.202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104</v>
      </c>
      <c r="J20" s="20"/>
      <c r="K20" s="27" t="s">
        <v>57</v>
      </c>
      <c r="L20" s="28">
        <f>SUM(L6:L19)</f>
        <v>1.94</v>
      </c>
      <c r="M20" s="34">
        <f>SUM(M6:M19)</f>
        <v>266.53388399999994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f>0.04*156.46</f>
        <v>6.258400000000001</v>
      </c>
      <c r="M24" s="33">
        <f aca="true" t="shared" si="1" ref="M24:M35">L24*114.3*1.202*1.15</f>
        <v>988.807736376</v>
      </c>
    </row>
    <row r="25" spans="1:13" ht="12.75">
      <c r="A25" t="s">
        <v>108</v>
      </c>
      <c r="J25" s="20">
        <v>2</v>
      </c>
      <c r="K25" s="20" t="s">
        <v>138</v>
      </c>
      <c r="L25" s="46">
        <f>5*1.03</f>
        <v>5.15</v>
      </c>
      <c r="M25" s="33">
        <f t="shared" si="1"/>
        <v>813.6839835</v>
      </c>
    </row>
    <row r="26" spans="1:13" ht="12.75">
      <c r="A26" t="s">
        <v>109</v>
      </c>
      <c r="J26" s="20">
        <v>3</v>
      </c>
      <c r="K26" s="20" t="s">
        <v>156</v>
      </c>
      <c r="L26" s="46">
        <f>0.12*184.3</f>
        <v>22.116</v>
      </c>
      <c r="M26" s="33">
        <f t="shared" si="1"/>
        <v>3494.2592192399998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163</v>
      </c>
      <c r="L27" s="25">
        <v>0.28</v>
      </c>
      <c r="M27" s="33">
        <f t="shared" si="1"/>
        <v>44.2391292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166</v>
      </c>
      <c r="L28" s="25">
        <f>0.08*184.3</f>
        <v>14.744000000000002</v>
      </c>
      <c r="M28" s="33">
        <f t="shared" si="1"/>
        <v>2329.50614616</v>
      </c>
    </row>
    <row r="29" spans="1:13" ht="12.75">
      <c r="A29" t="s">
        <v>112</v>
      </c>
      <c r="B29" s="1"/>
      <c r="C29" s="8"/>
      <c r="D29" s="8"/>
      <c r="J29" s="20">
        <v>6</v>
      </c>
      <c r="K29" s="20" t="s">
        <v>167</v>
      </c>
      <c r="L29" s="25">
        <v>0.28</v>
      </c>
      <c r="M29" s="33">
        <f t="shared" si="1"/>
        <v>44.2391292</v>
      </c>
    </row>
    <row r="30" spans="10:13" ht="12.75">
      <c r="J30" s="20">
        <v>7</v>
      </c>
      <c r="K30" s="20" t="s">
        <v>172</v>
      </c>
      <c r="L30" s="25">
        <f>0.02*184.3</f>
        <v>3.6860000000000004</v>
      </c>
      <c r="M30" s="33">
        <f t="shared" si="1"/>
        <v>582.37653654</v>
      </c>
    </row>
    <row r="31" spans="2:13" ht="12.75">
      <c r="B31" t="s">
        <v>0</v>
      </c>
      <c r="J31" s="20">
        <v>8</v>
      </c>
      <c r="K31" s="20" t="s">
        <v>174</v>
      </c>
      <c r="L31" s="25">
        <v>0.35</v>
      </c>
      <c r="M31" s="33">
        <f t="shared" si="1"/>
        <v>55.29891149999999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6.258400000000001</v>
      </c>
      <c r="M36" s="34">
        <f>SUM(M24:M35)</f>
        <v>8352.410791716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41787.97+-1939.61</f>
        <v>39848.36</v>
      </c>
      <c r="J40" s="20">
        <v>1</v>
      </c>
      <c r="K40" s="20" t="s">
        <v>139</v>
      </c>
      <c r="L40" s="25" t="s">
        <v>140</v>
      </c>
      <c r="M40" s="25">
        <f>4*134.87</f>
        <v>539.48</v>
      </c>
    </row>
    <row r="41" spans="1:13" ht="12.75">
      <c r="A41" t="s">
        <v>7</v>
      </c>
      <c r="F41" s="11">
        <f>37942.57</f>
        <v>37942.57</v>
      </c>
      <c r="J41" s="20">
        <v>2</v>
      </c>
      <c r="K41" s="20" t="s">
        <v>141</v>
      </c>
      <c r="L41" s="25" t="s">
        <v>142</v>
      </c>
      <c r="M41" s="25">
        <f>2*5.88</f>
        <v>11.76</v>
      </c>
    </row>
    <row r="42" spans="2:13" ht="12.75">
      <c r="B42" t="s">
        <v>8</v>
      </c>
      <c r="F42" s="9">
        <f>F41/F40</f>
        <v>0.9521739414118925</v>
      </c>
      <c r="J42" s="20">
        <v>3</v>
      </c>
      <c r="K42" s="20" t="s">
        <v>144</v>
      </c>
      <c r="L42" s="25" t="s">
        <v>145</v>
      </c>
      <c r="M42" s="25">
        <v>15</v>
      </c>
    </row>
    <row r="43" spans="1:13" ht="12.75">
      <c r="A43" t="s">
        <v>128</v>
      </c>
      <c r="F43" s="5">
        <f>6553.57+250+400</f>
        <v>7203.57</v>
      </c>
      <c r="J43" s="20">
        <v>4</v>
      </c>
      <c r="K43" s="57" t="s">
        <v>146</v>
      </c>
      <c r="L43" s="58" t="s">
        <v>145</v>
      </c>
      <c r="M43" s="61">
        <v>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45146.14</v>
      </c>
      <c r="J44" s="20">
        <v>5</v>
      </c>
      <c r="K44" s="20" t="s">
        <v>147</v>
      </c>
      <c r="L44" s="25" t="s">
        <v>142</v>
      </c>
      <c r="M44" s="25">
        <f>2*496</f>
        <v>992</v>
      </c>
    </row>
    <row r="45" spans="10:13" ht="12.75">
      <c r="J45" s="20">
        <v>6</v>
      </c>
      <c r="K45" s="20" t="s">
        <v>148</v>
      </c>
      <c r="L45" s="25" t="s">
        <v>145</v>
      </c>
      <c r="M45" s="25">
        <v>620</v>
      </c>
    </row>
    <row r="46" spans="2:13" ht="12.75">
      <c r="B46" s="1" t="s">
        <v>10</v>
      </c>
      <c r="C46" s="1"/>
      <c r="J46" s="20">
        <v>7</v>
      </c>
      <c r="K46" s="20" t="s">
        <v>149</v>
      </c>
      <c r="L46" s="25" t="s">
        <v>145</v>
      </c>
      <c r="M46" s="25">
        <v>849.13</v>
      </c>
    </row>
    <row r="47" spans="10:13" ht="12.75">
      <c r="J47" s="20">
        <v>8</v>
      </c>
      <c r="K47" s="20" t="s">
        <v>150</v>
      </c>
      <c r="L47" s="25" t="s">
        <v>145</v>
      </c>
      <c r="M47" s="25">
        <v>80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151</v>
      </c>
      <c r="L48" s="25" t="s">
        <v>145</v>
      </c>
      <c r="M48" s="25">
        <v>166</v>
      </c>
    </row>
    <row r="49" spans="1:13" ht="12.75">
      <c r="A49" t="s">
        <v>12</v>
      </c>
      <c r="F49" s="11">
        <v>5781.62</v>
      </c>
      <c r="J49" s="20">
        <v>10</v>
      </c>
      <c r="K49" s="20" t="s">
        <v>152</v>
      </c>
      <c r="L49" s="25" t="s">
        <v>142</v>
      </c>
      <c r="M49" s="25">
        <f>2*69</f>
        <v>138</v>
      </c>
    </row>
    <row r="50" spans="1:13" ht="12.75">
      <c r="A50" s="6" t="s">
        <v>15</v>
      </c>
      <c r="F50" s="11">
        <f>(1600+266.66)*1.202</f>
        <v>2243.72532</v>
      </c>
      <c r="J50" s="20">
        <v>11</v>
      </c>
      <c r="K50" s="20" t="s">
        <v>141</v>
      </c>
      <c r="L50" s="25" t="s">
        <v>143</v>
      </c>
      <c r="M50" s="25">
        <f>4*5.88</f>
        <v>23.52</v>
      </c>
    </row>
    <row r="51" spans="1:13" ht="12.75">
      <c r="A51" s="6" t="s">
        <v>85</v>
      </c>
      <c r="E51" s="5">
        <v>0</v>
      </c>
      <c r="F51" s="11">
        <f>E51*E33</f>
        <v>0</v>
      </c>
      <c r="J51" s="20">
        <v>12</v>
      </c>
      <c r="K51" s="20" t="s">
        <v>153</v>
      </c>
      <c r="L51" s="25" t="s">
        <v>145</v>
      </c>
      <c r="M51" s="25">
        <v>846</v>
      </c>
    </row>
    <row r="52" spans="1:13" ht="12.75">
      <c r="A52" s="4" t="s">
        <v>32</v>
      </c>
      <c r="B52" s="1"/>
      <c r="F52" s="32">
        <f>F49+F50+F51</f>
        <v>8025.34532</v>
      </c>
      <c r="J52" s="20">
        <v>13</v>
      </c>
      <c r="K52" s="20" t="s">
        <v>154</v>
      </c>
      <c r="L52" s="25" t="s">
        <v>142</v>
      </c>
      <c r="M52" s="25">
        <f>2*9</f>
        <v>18</v>
      </c>
    </row>
    <row r="53" spans="1:13" ht="12.75">
      <c r="A53" s="4" t="s">
        <v>16</v>
      </c>
      <c r="J53" s="20">
        <v>14</v>
      </c>
      <c r="K53" s="20" t="s">
        <v>155</v>
      </c>
      <c r="L53" s="25" t="s">
        <v>145</v>
      </c>
      <c r="M53" s="25">
        <v>22</v>
      </c>
    </row>
    <row r="54" spans="1:13" ht="12.75">
      <c r="A54" t="s">
        <v>76</v>
      </c>
      <c r="D54" s="5">
        <v>1.92</v>
      </c>
      <c r="E54" t="s">
        <v>14</v>
      </c>
      <c r="F54" s="11">
        <f>E33*D54</f>
        <v>5461.248</v>
      </c>
      <c r="J54" s="20">
        <v>15</v>
      </c>
      <c r="K54" s="20" t="s">
        <v>157</v>
      </c>
      <c r="L54" s="25" t="s">
        <v>158</v>
      </c>
      <c r="M54" s="25">
        <f>12*94</f>
        <v>1128</v>
      </c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 t="s">
        <v>159</v>
      </c>
      <c r="L55" s="25" t="s">
        <v>142</v>
      </c>
      <c r="M55" s="25">
        <f>2*15.6</f>
        <v>31.2</v>
      </c>
    </row>
    <row r="56" spans="1:13" ht="12.75">
      <c r="A56" s="4" t="s">
        <v>17</v>
      </c>
      <c r="B56" s="4"/>
      <c r="C56" s="10"/>
      <c r="F56" s="32">
        <f>SUM(F54:F55)</f>
        <v>5461.248</v>
      </c>
      <c r="J56" s="20">
        <v>17</v>
      </c>
      <c r="K56" s="20" t="s">
        <v>160</v>
      </c>
      <c r="L56" s="25" t="s">
        <v>145</v>
      </c>
      <c r="M56" s="25">
        <v>80</v>
      </c>
    </row>
    <row r="57" spans="1:13" ht="12.75">
      <c r="A57" s="4" t="s">
        <v>18</v>
      </c>
      <c r="B57" s="4"/>
      <c r="J57" s="20">
        <v>18</v>
      </c>
      <c r="K57" s="20" t="s">
        <v>160</v>
      </c>
      <c r="L57" s="25" t="s">
        <v>143</v>
      </c>
      <c r="M57" s="25">
        <f>4*131.5</f>
        <v>526</v>
      </c>
    </row>
    <row r="58" spans="1:13" ht="12.75">
      <c r="A58" t="s">
        <v>19</v>
      </c>
      <c r="C58" s="53">
        <v>161506</v>
      </c>
      <c r="D58">
        <v>228935.4</v>
      </c>
      <c r="E58">
        <v>2844.4</v>
      </c>
      <c r="F58" s="35">
        <f>C58/D58*E58</f>
        <v>2006.6257398375262</v>
      </c>
      <c r="J58" s="20">
        <v>19</v>
      </c>
      <c r="K58" s="20" t="s">
        <v>161</v>
      </c>
      <c r="L58" s="25" t="s">
        <v>143</v>
      </c>
      <c r="M58" s="25">
        <f>4*26</f>
        <v>104</v>
      </c>
    </row>
    <row r="59" spans="1:13" ht="12.75">
      <c r="A59" t="s">
        <v>20</v>
      </c>
      <c r="F59" s="35">
        <f>M20</f>
        <v>266.53388399999994</v>
      </c>
      <c r="J59" s="20">
        <v>20</v>
      </c>
      <c r="K59" s="20" t="s">
        <v>162</v>
      </c>
      <c r="L59" s="25" t="s">
        <v>142</v>
      </c>
      <c r="M59" s="25">
        <v>12</v>
      </c>
    </row>
    <row r="60" spans="1:13" ht="12.75">
      <c r="A60" t="s">
        <v>21</v>
      </c>
      <c r="F60" s="11">
        <f>M36</f>
        <v>8352.410791716</v>
      </c>
      <c r="J60" s="20">
        <v>21</v>
      </c>
      <c r="K60" s="20" t="s">
        <v>164</v>
      </c>
      <c r="L60" s="25" t="s">
        <v>145</v>
      </c>
      <c r="M60" s="25">
        <v>48</v>
      </c>
    </row>
    <row r="61" spans="1:13" ht="12.75">
      <c r="A61" t="s">
        <v>74</v>
      </c>
      <c r="F61" s="5">
        <v>0</v>
      </c>
      <c r="J61" s="20">
        <v>22</v>
      </c>
      <c r="K61" s="20" t="s">
        <v>152</v>
      </c>
      <c r="L61" s="25" t="s">
        <v>142</v>
      </c>
      <c r="M61" s="25">
        <f>2*69</f>
        <v>138</v>
      </c>
    </row>
    <row r="62" spans="1:13" ht="12.75">
      <c r="A62" t="s">
        <v>22</v>
      </c>
      <c r="F62" s="5">
        <f>M80</f>
        <v>8003.19</v>
      </c>
      <c r="J62" s="20">
        <v>23</v>
      </c>
      <c r="K62" s="20" t="s">
        <v>165</v>
      </c>
      <c r="L62" s="25" t="s">
        <v>145</v>
      </c>
      <c r="M62" s="25">
        <v>15</v>
      </c>
    </row>
    <row r="63" spans="1:13" ht="12.75">
      <c r="A63" t="s">
        <v>23</v>
      </c>
      <c r="F63" s="5"/>
      <c r="J63" s="20">
        <v>24</v>
      </c>
      <c r="K63" s="20" t="s">
        <v>168</v>
      </c>
      <c r="L63" s="25" t="s">
        <v>169</v>
      </c>
      <c r="M63" s="25">
        <f>8*94</f>
        <v>752</v>
      </c>
    </row>
    <row r="64" spans="1:13" ht="12.75">
      <c r="A64" t="s">
        <v>24</v>
      </c>
      <c r="F64" s="5"/>
      <c r="J64" s="20">
        <v>25</v>
      </c>
      <c r="K64" s="20" t="s">
        <v>170</v>
      </c>
      <c r="L64" s="25" t="s">
        <v>145</v>
      </c>
      <c r="M64" s="25">
        <v>48</v>
      </c>
    </row>
    <row r="65" spans="2:13" ht="12.75">
      <c r="B65">
        <v>2844.4</v>
      </c>
      <c r="C65" t="s">
        <v>13</v>
      </c>
      <c r="D65" s="11">
        <v>0.23</v>
      </c>
      <c r="E65" t="s">
        <v>14</v>
      </c>
      <c r="F65" s="11">
        <f>B65*D65</f>
        <v>654.2120000000001</v>
      </c>
      <c r="J65" s="20">
        <v>26</v>
      </c>
      <c r="K65" s="20" t="s">
        <v>171</v>
      </c>
      <c r="L65" s="25" t="s">
        <v>145</v>
      </c>
      <c r="M65" s="25">
        <v>131.5</v>
      </c>
    </row>
    <row r="66" spans="1:13" ht="12.75">
      <c r="A66" s="49" t="s">
        <v>77</v>
      </c>
      <c r="B66" s="49" t="s">
        <v>78</v>
      </c>
      <c r="C66" s="49"/>
      <c r="D66" s="52"/>
      <c r="E66" s="49"/>
      <c r="F66" s="52">
        <v>0</v>
      </c>
      <c r="J66" s="20">
        <v>27</v>
      </c>
      <c r="K66" s="20" t="s">
        <v>159</v>
      </c>
      <c r="L66" s="25" t="s">
        <v>145</v>
      </c>
      <c r="M66" s="25">
        <f>1*15.6</f>
        <v>15.6</v>
      </c>
    </row>
    <row r="67" spans="1:13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  <c r="J67" s="20">
        <v>28</v>
      </c>
      <c r="K67" s="20" t="s">
        <v>160</v>
      </c>
      <c r="L67" s="25" t="s">
        <v>142</v>
      </c>
      <c r="M67" s="25">
        <f>2*80</f>
        <v>160</v>
      </c>
    </row>
    <row r="68" spans="1:13" ht="12.75">
      <c r="A68" s="4" t="s">
        <v>68</v>
      </c>
      <c r="B68" s="4"/>
      <c r="C68" s="10"/>
      <c r="F68" s="32">
        <f>SUM(F58:F67)</f>
        <v>19282.972415553526</v>
      </c>
      <c r="J68" s="20">
        <v>29</v>
      </c>
      <c r="K68" s="20" t="s">
        <v>168</v>
      </c>
      <c r="L68" s="25" t="s">
        <v>173</v>
      </c>
      <c r="M68" s="25">
        <f>2*94</f>
        <v>188</v>
      </c>
    </row>
    <row r="69" spans="1:13" ht="12.75">
      <c r="A69" s="4" t="s">
        <v>25</v>
      </c>
      <c r="J69" s="20">
        <v>30</v>
      </c>
      <c r="K69" s="20" t="s">
        <v>160</v>
      </c>
      <c r="L69" s="25" t="s">
        <v>142</v>
      </c>
      <c r="M69" s="25">
        <f>2*80</f>
        <v>160</v>
      </c>
    </row>
    <row r="70" spans="1:13" ht="12.75">
      <c r="A70" t="s">
        <v>26</v>
      </c>
      <c r="B70">
        <v>2844.4</v>
      </c>
      <c r="C70" t="s">
        <v>65</v>
      </c>
      <c r="D70" s="5">
        <v>0.21</v>
      </c>
      <c r="E70" t="s">
        <v>14</v>
      </c>
      <c r="F70" s="11">
        <f>B70*D70</f>
        <v>597.324</v>
      </c>
      <c r="J70" s="20">
        <v>31</v>
      </c>
      <c r="K70" s="20" t="s">
        <v>161</v>
      </c>
      <c r="L70" s="25" t="s">
        <v>142</v>
      </c>
      <c r="M70" s="25">
        <f>2*26</f>
        <v>52</v>
      </c>
    </row>
    <row r="71" spans="1:13" ht="12.75">
      <c r="A71" t="s">
        <v>27</v>
      </c>
      <c r="F71" s="5"/>
      <c r="J71" s="20">
        <v>32</v>
      </c>
      <c r="K71" s="20" t="s">
        <v>155</v>
      </c>
      <c r="L71" s="25" t="s">
        <v>145</v>
      </c>
      <c r="M71" s="25">
        <v>22</v>
      </c>
    </row>
    <row r="72" spans="1:13" ht="12.75">
      <c r="A72" s="7" t="s">
        <v>73</v>
      </c>
      <c r="F72" s="5"/>
      <c r="J72" s="20">
        <v>33</v>
      </c>
      <c r="K72" s="20" t="s">
        <v>175</v>
      </c>
      <c r="L72" s="25" t="s">
        <v>176</v>
      </c>
      <c r="M72" s="25">
        <f>5*13</f>
        <v>65</v>
      </c>
    </row>
    <row r="73" spans="2:13" ht="12.75">
      <c r="B73">
        <v>2844.4</v>
      </c>
      <c r="C73" t="s">
        <v>67</v>
      </c>
      <c r="D73" s="11">
        <v>1.01</v>
      </c>
      <c r="F73" s="11">
        <f>B73*D73</f>
        <v>2872.844</v>
      </c>
      <c r="J73" s="20">
        <v>34</v>
      </c>
      <c r="K73" s="20"/>
      <c r="L73" s="25"/>
      <c r="M73" s="25"/>
    </row>
    <row r="74" spans="1:13" ht="12.75">
      <c r="A74" s="4" t="s">
        <v>28</v>
      </c>
      <c r="B74" s="1"/>
      <c r="F74" s="32">
        <f>F70+F73</f>
        <v>3470.168</v>
      </c>
      <c r="J74" s="20">
        <v>35</v>
      </c>
      <c r="K74" s="20"/>
      <c r="L74" s="25"/>
      <c r="M74" s="25"/>
    </row>
    <row r="75" spans="1:13" ht="12.75">
      <c r="A75" s="4" t="s">
        <v>29</v>
      </c>
      <c r="J75" s="20">
        <v>36</v>
      </c>
      <c r="K75" s="20"/>
      <c r="L75" s="25"/>
      <c r="M75" s="25"/>
    </row>
    <row r="76" spans="1:13" ht="12.75">
      <c r="A76" s="7" t="s">
        <v>75</v>
      </c>
      <c r="B76" s="7"/>
      <c r="C76" s="7"/>
      <c r="D76" s="7"/>
      <c r="E76" s="7"/>
      <c r="F76" s="7"/>
      <c r="J76" s="20">
        <v>37</v>
      </c>
      <c r="K76" s="20"/>
      <c r="L76" s="25"/>
      <c r="M76" s="25"/>
    </row>
    <row r="77" spans="2:13" ht="12.75">
      <c r="B77">
        <v>2844.4</v>
      </c>
      <c r="C77" t="s">
        <v>67</v>
      </c>
      <c r="D77" s="11">
        <v>2.4</v>
      </c>
      <c r="F77" s="5">
        <f>B77*D77</f>
        <v>6826.56</v>
      </c>
      <c r="J77" s="20">
        <v>38</v>
      </c>
      <c r="K77" s="20"/>
      <c r="L77" s="25"/>
      <c r="M77" s="25"/>
    </row>
    <row r="78" spans="1:13" ht="12.75">
      <c r="A78" s="4" t="s">
        <v>30</v>
      </c>
      <c r="B78" s="1"/>
      <c r="F78" s="8">
        <f>SUM(F77)</f>
        <v>6826.56</v>
      </c>
      <c r="J78" s="20">
        <v>39</v>
      </c>
      <c r="K78" s="20"/>
      <c r="L78" s="25"/>
      <c r="M78" s="25"/>
    </row>
    <row r="79" spans="1:13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  <c r="J79" s="20">
        <v>40</v>
      </c>
      <c r="K79" s="20"/>
      <c r="L79" s="25"/>
      <c r="M79" s="25"/>
    </row>
    <row r="80" spans="1:13" ht="12.75">
      <c r="A80" s="1" t="s">
        <v>31</v>
      </c>
      <c r="B80" s="1"/>
      <c r="F80" s="32">
        <f>F52+F56+F68+F74+F78+F79</f>
        <v>43066.29373555352</v>
      </c>
      <c r="J80" s="20"/>
      <c r="K80" s="20"/>
      <c r="L80" s="31" t="s">
        <v>64</v>
      </c>
      <c r="M80" s="28">
        <f>SUM(M40:M79)</f>
        <v>8003.19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2497.8450366621037</v>
      </c>
      <c r="I81" s="7"/>
    </row>
    <row r="82" spans="1:9" ht="12.75">
      <c r="A82" s="1"/>
      <c r="B82" s="36" t="s">
        <v>131</v>
      </c>
      <c r="C82" s="45"/>
      <c r="D82" s="1"/>
      <c r="E82" s="59"/>
      <c r="F82" s="60">
        <v>4090.45</v>
      </c>
      <c r="I82" s="7"/>
    </row>
    <row r="83" spans="1:9" ht="12.75">
      <c r="A83" s="1"/>
      <c r="B83" s="36" t="s">
        <v>132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133</v>
      </c>
      <c r="C84" s="45"/>
      <c r="D84" s="1"/>
      <c r="E84" s="59"/>
      <c r="F84" s="60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49881.05877221562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42979</v>
      </c>
      <c r="C87" s="40">
        <v>-160458</v>
      </c>
      <c r="D87" s="43">
        <f>F44</f>
        <v>45146.14</v>
      </c>
      <c r="E87" s="43">
        <f>F85</f>
        <v>49881.05877221562</v>
      </c>
      <c r="F87" s="44">
        <f>C87+D87-E87</f>
        <v>-165192.9187722156</v>
      </c>
    </row>
    <row r="89" spans="1:6" ht="13.5" thickBot="1">
      <c r="A89" t="s">
        <v>113</v>
      </c>
      <c r="C89" s="55">
        <v>42979</v>
      </c>
      <c r="D89" s="8" t="s">
        <v>114</v>
      </c>
      <c r="E89" s="55">
        <v>43038</v>
      </c>
      <c r="F89" t="s">
        <v>115</v>
      </c>
    </row>
    <row r="90" spans="1:7" ht="13.5" thickBot="1">
      <c r="A90" t="s">
        <v>116</v>
      </c>
      <c r="F90" s="56">
        <f>E87</f>
        <v>49881.05877221562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2017-08-21T12:44:39Z</cp:lastPrinted>
  <dcterms:created xsi:type="dcterms:W3CDTF">2008-08-18T07:30:19Z</dcterms:created>
  <dcterms:modified xsi:type="dcterms:W3CDTF">2017-12-05T12:51:48Z</dcterms:modified>
  <cp:category/>
  <cp:version/>
  <cp:contentType/>
  <cp:contentStatus/>
</cp:coreProperties>
</file>