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<sst xmlns="http://schemas.openxmlformats.org/spreadsheetml/2006/main" count="212" uniqueCount="171">
  <si>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</si>
  <si>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</si>
  <si>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</si>
  <si>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</si>
  <si>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</si>
  <si>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</si>
  <si>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</si>
  <si>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</si>
  <si>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</si>
  <si>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</si>
  <si>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</si>
  <si>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</si>
  <si>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</si>
  <si>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</si>
  <si>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</si>
  <si>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</si>
  <si>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</si>
  <si>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</si>
  <si>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</si>
  <si>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</si>
  <si>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</si>
  <si>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</si>
  <si>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</si>
  <si>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</si>
  <si>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</si>
  <si>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</si>
  <si>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</si>
  <si>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</si>
  <si>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</si>
  <si>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</si>
  <si>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</si>
  <si>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</si>
  <si>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</si>
  <si>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</si>
  <si>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</si>
  <si>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</si>
  <si>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</si>
  <si>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</si>
  <si>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</si>
  <si>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</si>
  <si>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</si>
  <si>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</si>
  <si>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</si>
  <si>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</si>
  <si>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</si>
  <si>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</si>
  <si>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</si>
  <si>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</si>
  <si>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</si>
  <si>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</si>
  <si>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</si>
  <si>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</si>
  <si>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</si>
  <si>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</si>
  <si>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</si>
  <si>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</si>
  <si>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</si>
  <si>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</si>
  <si>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</si>
  <si>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</si>
  <si>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</si>
  <si>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</si>
  <si>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</si>
  <si>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</si>
  <si>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</si>
  <si>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</si>
  <si>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</si>
  <si>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</si>
  <si>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</si>
  <si>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</si>
  <si>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</si>
  <si>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</si>
  <si>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</si>
  <si>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</si>
  <si>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</si>
  <si>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</si>
  <si>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</si>
  <si>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</si>
  <si>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</si>
  <si>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</si>
  <si>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</si>
  <si>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</si>
  <si>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</si>
  <si>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</si>
  <si>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</si>
  <si>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</si>
  <si>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</si>
  <si>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</si>
  <si>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</si>
  <si>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</si>
  <si>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</si>
  <si>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</si>
  <si>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</si>
  <si>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</si>
  <si>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</si>
  <si>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</si>
  <si>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</si>
  <si>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</si>
  <si>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</si>
  <si>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</si>
  <si>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</si>
  <si>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</si>
  <si>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</si>
  <si>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</si>
  <si>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</si>
  <si>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</si>
  <si>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</si>
  <si>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</si>
  <si>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</si>
  <si>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</si>
  <si>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</si>
  <si>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</si>
  <si>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</si>
  <si>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</si>
  <si>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</si>
  <si>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</si>
  <si>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</si>
  <si>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</si>
  <si>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</si>
  <si>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</si>
  <si>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</si>
  <si>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</si>
  <si>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</si>
  <si>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</si>
  <si>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</si>
  <si>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</si>
  <si>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</si>
  <si>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</si>
  <si>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</si>
  <si>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</si>
  <si>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</si>
  <si>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</si>
  <si>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</si>
  <si>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</si>
  <si>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</si>
  <si>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</si>
  <si>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вентиля д 25 (1шт) т.п.</t>
  </si>
  <si>
    <t>устр-во врезки д 25 (1шт) т.п.</t>
  </si>
  <si>
    <t>смена сгона д 25 (1шт) т.п.</t>
  </si>
  <si>
    <t>вентиль д 25</t>
  </si>
  <si>
    <t>сгон 25</t>
  </si>
  <si>
    <t>1шт</t>
  </si>
  <si>
    <t>врезка 25</t>
  </si>
  <si>
    <t>смена труб д 20 м/пл (3мп) т.п.</t>
  </si>
  <si>
    <t>смена вентиля д 15 (2шт) т.п.</t>
  </si>
  <si>
    <t>труба д 20 м/пл</t>
  </si>
  <si>
    <t>3мп</t>
  </si>
  <si>
    <t>цанга</t>
  </si>
  <si>
    <t>4шт</t>
  </si>
  <si>
    <t>вентиль д 15</t>
  </si>
  <si>
    <t>2шт</t>
  </si>
  <si>
    <t>муфта 20</t>
  </si>
  <si>
    <t>смена вентиля д 15 (3шт) под кв.47 т.п.</t>
  </si>
  <si>
    <t>смена труб д 20 (1мп) т.п.</t>
  </si>
  <si>
    <t>3шт</t>
  </si>
  <si>
    <t>куголок 20</t>
  </si>
  <si>
    <t>8шт</t>
  </si>
  <si>
    <t>смена вентиля д 25 (2шт) под кв.47 т.п.</t>
  </si>
  <si>
    <t>смена сгона д 25 (2шт) т.п.</t>
  </si>
  <si>
    <t>сгон д 25</t>
  </si>
  <si>
    <t>смена труб д 20 м/пл (3мп) л/кл п-д1</t>
  </si>
  <si>
    <t>смена вентиля д 15 (2шт) л/кл п-д1</t>
  </si>
  <si>
    <t>труба м/пл д 20</t>
  </si>
  <si>
    <t xml:space="preserve">смена ламп (11шт) </t>
  </si>
  <si>
    <t>ламп</t>
  </si>
  <si>
    <t>11шт</t>
  </si>
  <si>
    <t>остекление (1м2) кв.34</t>
  </si>
  <si>
    <t>стекло</t>
  </si>
  <si>
    <t>1м2</t>
  </si>
  <si>
    <t>пена</t>
  </si>
  <si>
    <t>1 балл.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</si>
</sst>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1">
      <selection activeCell="M62" sqref="M6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2.6</v>
      </c>
      <c r="M6" s="34">
        <f>L6*114.3*1.202</f>
        <v>357.21036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511.085592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12.790000000000001</v>
      </c>
      <c r="M20" s="33">
        <f>SUM(M6:M19)</f>
        <v>1757.200194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1.03</v>
      </c>
      <c r="M24" s="32">
        <f>L24*114.3*1.202*1.15</f>
        <v>162.73679669999999</v>
      </c>
    </row>
    <row r="25" spans="1:13" ht="12.75">
      <c r="A25" t="s">
        <v>107</v>
      </c>
      <c r="J25" s="20">
        <v>2</v>
      </c>
      <c r="K25" s="20" t="s">
        <v>137</v>
      </c>
      <c r="L25" s="34">
        <v>4.83</v>
      </c>
      <c r="M25" s="32">
        <f>L25*114.3*1.202*1.15</f>
        <v>763.1249786999998</v>
      </c>
    </row>
    <row r="26" spans="1:13" ht="12.75">
      <c r="A26" t="s">
        <v>108</v>
      </c>
      <c r="J26" s="20">
        <v>3</v>
      </c>
      <c r="K26" s="20" t="s">
        <v>138</v>
      </c>
      <c r="L26" s="48">
        <v>0.416</v>
      </c>
      <c r="M26" s="32">
        <f>L26*114.3*1.202*1.15</f>
        <v>65.72670623999998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143</v>
      </c>
      <c r="L27" s="34">
        <f>3*1.55</f>
        <v>4.65</v>
      </c>
      <c r="M27" s="32">
        <f aca="true" t="shared" si="1" ref="M27:M37">L27*114.3*1.202*1.15</f>
        <v>734.6855384999999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144</v>
      </c>
      <c r="L28" s="34">
        <f>2*0.81</f>
        <v>1.62</v>
      </c>
      <c r="M28" s="32">
        <f t="shared" si="1"/>
        <v>255.95496179999995</v>
      </c>
    </row>
    <row r="29" spans="10:13" ht="12.75">
      <c r="J29" s="20">
        <v>6</v>
      </c>
      <c r="K29" s="20" t="s">
        <v>152</v>
      </c>
      <c r="L29" s="34">
        <f>3*0.81</f>
        <v>2.43</v>
      </c>
      <c r="M29" s="32">
        <f t="shared" si="1"/>
        <v>383.9324427</v>
      </c>
    </row>
    <row r="30" spans="2:13" ht="12.75">
      <c r="B30" t="s">
        <v>0</v>
      </c>
      <c r="J30" s="20">
        <v>7</v>
      </c>
      <c r="K30" s="20" t="s">
        <v>153</v>
      </c>
      <c r="L30" s="34">
        <v>2.25</v>
      </c>
      <c r="M30" s="32">
        <f t="shared" si="1"/>
        <v>355.4930025</v>
      </c>
    </row>
    <row r="31" spans="10:13" ht="12.75">
      <c r="J31" s="20">
        <v>8</v>
      </c>
      <c r="K31" s="20" t="s">
        <v>157</v>
      </c>
      <c r="L31" s="34">
        <f>1.03*2</f>
        <v>2.06</v>
      </c>
      <c r="M31" s="32">
        <f t="shared" si="1"/>
        <v>325.47359339999997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 t="s">
        <v>158</v>
      </c>
      <c r="L32" s="48">
        <f>2*0.41</f>
        <v>0.82</v>
      </c>
      <c r="M32" s="32">
        <f t="shared" si="1"/>
        <v>129.55744979999997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 t="s">
        <v>160</v>
      </c>
      <c r="L33" s="34">
        <f>0.03*155</f>
        <v>4.6499999999999995</v>
      </c>
      <c r="M33" s="32">
        <f t="shared" si="1"/>
        <v>734.6855384999998</v>
      </c>
    </row>
    <row r="34" spans="1:13" ht="12.75">
      <c r="A34" t="s">
        <v>3</v>
      </c>
      <c r="J34" s="20">
        <v>11</v>
      </c>
      <c r="K34" s="20" t="s">
        <v>161</v>
      </c>
      <c r="L34" s="34">
        <v>1.62</v>
      </c>
      <c r="M34" s="32">
        <f t="shared" si="1"/>
        <v>255.95496179999995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 t="s">
        <v>163</v>
      </c>
      <c r="L35" s="34">
        <f>0.11*7.1</f>
        <v>0.7809999999999999</v>
      </c>
      <c r="M35" s="32">
        <f t="shared" si="1"/>
        <v>123.39557108999996</v>
      </c>
    </row>
    <row r="36" spans="10:13" ht="12.75">
      <c r="J36" s="20">
        <v>13</v>
      </c>
      <c r="K36" s="20" t="s">
        <v>166</v>
      </c>
      <c r="L36" s="34">
        <f>0.01*310.9</f>
        <v>3.109</v>
      </c>
      <c r="M36" s="32">
        <f t="shared" si="1"/>
        <v>491.21233100999996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30.266</v>
      </c>
      <c r="M38" s="33">
        <f>SUM(M24:M37)</f>
        <v>4781.933872739999</v>
      </c>
    </row>
    <row r="39" spans="1:11" ht="12.75">
      <c r="A39" s="2" t="s">
        <v>6</v>
      </c>
      <c r="F39" s="11">
        <f>53198.67+77.4</f>
        <v>53276.07</v>
      </c>
      <c r="K39" s="1" t="s">
        <v>62</v>
      </c>
    </row>
    <row r="40" spans="1:13" ht="12.75">
      <c r="A40" t="s">
        <v>7</v>
      </c>
      <c r="F40" s="5">
        <v>48842.95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0.916789658096027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139</v>
      </c>
      <c r="L42" s="25" t="s">
        <v>141</v>
      </c>
      <c r="M42" s="34">
        <v>496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49742.95</v>
      </c>
      <c r="J43" s="20">
        <v>2</v>
      </c>
      <c r="K43" s="20" t="s">
        <v>140</v>
      </c>
      <c r="L43" s="25" t="s">
        <v>141</v>
      </c>
      <c r="M43" s="25">
        <v>57.88</v>
      </c>
    </row>
    <row r="44" spans="10:13" ht="12.75">
      <c r="J44" s="20">
        <v>3</v>
      </c>
      <c r="K44" s="20" t="s">
        <v>142</v>
      </c>
      <c r="L44" s="25" t="s">
        <v>141</v>
      </c>
      <c r="M44" s="34">
        <v>57.88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146</v>
      </c>
      <c r="M45" s="25">
        <f>3*91.82</f>
        <v>275.46</v>
      </c>
    </row>
    <row r="46" spans="10:13" ht="12.75">
      <c r="J46" s="20">
        <v>5</v>
      </c>
      <c r="K46" s="20" t="s">
        <v>147</v>
      </c>
      <c r="L46" s="25" t="s">
        <v>148</v>
      </c>
      <c r="M46" s="25">
        <f>4*164.14</f>
        <v>656.56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149</v>
      </c>
      <c r="L47" s="25" t="s">
        <v>150</v>
      </c>
      <c r="M47" s="25">
        <f>2*231.69</f>
        <v>463.38</v>
      </c>
    </row>
    <row r="48" spans="1:13" ht="12.75">
      <c r="A48" t="s">
        <v>12</v>
      </c>
      <c r="F48" s="11">
        <v>4777.95</v>
      </c>
      <c r="J48" s="20">
        <v>7</v>
      </c>
      <c r="K48" s="20" t="s">
        <v>151</v>
      </c>
      <c r="L48" s="25" t="s">
        <v>150</v>
      </c>
      <c r="M48" s="25">
        <f>2*26</f>
        <v>52</v>
      </c>
    </row>
    <row r="49" spans="1:13" ht="12.75">
      <c r="A49" s="6" t="s">
        <v>15</v>
      </c>
      <c r="F49" s="11">
        <f>(646.1+160)*1.202</f>
        <v>968.9322</v>
      </c>
      <c r="J49" s="20">
        <v>8</v>
      </c>
      <c r="K49" s="20" t="s">
        <v>149</v>
      </c>
      <c r="L49" s="25" t="s">
        <v>154</v>
      </c>
      <c r="M49" s="25">
        <f>3*231.69</f>
        <v>695.0699999999999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 t="s">
        <v>151</v>
      </c>
      <c r="L50" s="25" t="s">
        <v>150</v>
      </c>
      <c r="M50" s="25">
        <f>2*26</f>
        <v>52</v>
      </c>
    </row>
    <row r="51" spans="1:13" ht="12.75">
      <c r="A51" s="4" t="s">
        <v>34</v>
      </c>
      <c r="F51" s="31">
        <f>F48+F49+F50</f>
        <v>5746.8822</v>
      </c>
      <c r="J51" s="20">
        <v>10</v>
      </c>
      <c r="K51" s="20" t="s">
        <v>155</v>
      </c>
      <c r="L51" s="25" t="s">
        <v>156</v>
      </c>
      <c r="M51" s="25">
        <f>8*5</f>
        <v>40</v>
      </c>
    </row>
    <row r="52" spans="1:13" ht="12.75">
      <c r="A52" s="4" t="s">
        <v>16</v>
      </c>
      <c r="J52" s="20">
        <v>11</v>
      </c>
      <c r="K52" s="20" t="s">
        <v>145</v>
      </c>
      <c r="L52" s="25" t="s">
        <v>141</v>
      </c>
      <c r="M52" s="25">
        <v>68</v>
      </c>
    </row>
    <row r="53" spans="1:13" ht="12.75">
      <c r="A53" t="s">
        <v>74</v>
      </c>
      <c r="D53" s="5">
        <v>1.92</v>
      </c>
      <c r="E53" t="s">
        <v>14</v>
      </c>
      <c r="F53" s="11">
        <f>E32*D53</f>
        <v>6653.951999999999</v>
      </c>
      <c r="J53" s="20">
        <v>12</v>
      </c>
      <c r="K53" s="20" t="s">
        <v>139</v>
      </c>
      <c r="L53" s="25" t="s">
        <v>150</v>
      </c>
      <c r="M53" s="25">
        <f>2*496</f>
        <v>992</v>
      </c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 t="s">
        <v>159</v>
      </c>
      <c r="L54" s="25" t="s">
        <v>150</v>
      </c>
      <c r="M54" s="25">
        <f>2*58.75</f>
        <v>117.5</v>
      </c>
    </row>
    <row r="55" spans="1:13" ht="12.75">
      <c r="A55" s="4" t="s">
        <v>17</v>
      </c>
      <c r="B55" s="10"/>
      <c r="C55" s="10"/>
      <c r="F55" s="31">
        <f>SUM(F53:F54)</f>
        <v>6653.951999999999</v>
      </c>
      <c r="J55" s="20">
        <v>14</v>
      </c>
      <c r="K55" s="20" t="s">
        <v>162</v>
      </c>
      <c r="L55" s="25" t="s">
        <v>146</v>
      </c>
      <c r="M55" s="25">
        <f>3*91.82</f>
        <v>275.46</v>
      </c>
    </row>
    <row r="56" spans="1:13" ht="12.75">
      <c r="A56" s="4" t="s">
        <v>18</v>
      </c>
      <c r="B56" s="4"/>
      <c r="J56" s="20">
        <v>15</v>
      </c>
      <c r="K56" s="20" t="s">
        <v>147</v>
      </c>
      <c r="L56" s="25" t="s">
        <v>148</v>
      </c>
      <c r="M56" s="25">
        <f>4*164.14</f>
        <v>656.56</v>
      </c>
    </row>
    <row r="57" spans="1:13" ht="12.75">
      <c r="A57" t="s">
        <v>19</v>
      </c>
      <c r="C57" s="52">
        <v>161506</v>
      </c>
      <c r="D57">
        <v>228935.4</v>
      </c>
      <c r="E57">
        <v>3465.6</v>
      </c>
      <c r="F57" s="35">
        <f>C57/D57*E57</f>
        <v>2444.8608367251195</v>
      </c>
      <c r="J57" s="20">
        <v>16</v>
      </c>
      <c r="K57" s="20" t="s">
        <v>149</v>
      </c>
      <c r="L57" s="25" t="s">
        <v>150</v>
      </c>
      <c r="M57" s="25">
        <f>2*231.69</f>
        <v>463.38</v>
      </c>
    </row>
    <row r="58" spans="1:13" ht="12.75">
      <c r="A58" t="s">
        <v>20</v>
      </c>
      <c r="F58" s="35">
        <f>M20</f>
        <v>1757.200194</v>
      </c>
      <c r="J58" s="20">
        <v>17</v>
      </c>
      <c r="K58" s="20" t="s">
        <v>151</v>
      </c>
      <c r="L58" s="25" t="s">
        <v>150</v>
      </c>
      <c r="M58" s="25">
        <f>2*26</f>
        <v>52</v>
      </c>
    </row>
    <row r="59" spans="1:13" ht="12.75">
      <c r="A59" t="s">
        <v>21</v>
      </c>
      <c r="F59" s="11">
        <f>M38</f>
        <v>4781.933872739999</v>
      </c>
      <c r="J59" s="20">
        <v>18</v>
      </c>
      <c r="K59" s="20" t="s">
        <v>164</v>
      </c>
      <c r="L59" s="25" t="s">
        <v>165</v>
      </c>
      <c r="M59" s="25">
        <f>11*14.5</f>
        <v>159.5</v>
      </c>
    </row>
    <row r="60" spans="1:13" ht="12.75">
      <c r="A60" t="s">
        <v>72</v>
      </c>
      <c r="F60" s="5">
        <f>0*600*1.202</f>
        <v>0</v>
      </c>
      <c r="J60" s="20">
        <v>19</v>
      </c>
      <c r="K60" s="20" t="s">
        <v>167</v>
      </c>
      <c r="L60" s="25" t="s">
        <v>168</v>
      </c>
      <c r="M60" s="25">
        <v>139.34</v>
      </c>
    </row>
    <row r="61" spans="1:13" ht="12.75">
      <c r="A61" t="s">
        <v>22</v>
      </c>
      <c r="F61" s="11">
        <f>M66</f>
        <v>6091.22</v>
      </c>
      <c r="J61" s="20">
        <v>20</v>
      </c>
      <c r="K61" s="20" t="s">
        <v>169</v>
      </c>
      <c r="L61" s="25" t="s">
        <v>170</v>
      </c>
      <c r="M61" s="25">
        <v>321.25</v>
      </c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</v>
      </c>
      <c r="E64" t="s">
        <v>14</v>
      </c>
      <c r="F64" s="11">
        <f>B64*D64</f>
        <v>1039.6799999999998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6091.22</v>
      </c>
    </row>
    <row r="67" spans="1:6" ht="12.75">
      <c r="A67" s="4" t="s">
        <v>25</v>
      </c>
      <c r="B67" s="10"/>
      <c r="C67" s="10"/>
      <c r="F67" s="31">
        <f>SUM(F57:F66)</f>
        <v>16114.89490346512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0.22</v>
      </c>
      <c r="E69" t="s">
        <v>14</v>
      </c>
      <c r="F69" s="11">
        <f>B69*D69</f>
        <v>762.432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1.23</v>
      </c>
      <c r="E72" t="s">
        <v>14</v>
      </c>
      <c r="F72" s="11">
        <f>B72*D72</f>
        <v>4262.688</v>
      </c>
    </row>
    <row r="73" spans="1:6" ht="12.75">
      <c r="A73" s="4" t="s">
        <v>29</v>
      </c>
      <c r="F73" s="31">
        <f>F69+F72</f>
        <v>5025.12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2.17</v>
      </c>
      <c r="E76" t="s">
        <v>14</v>
      </c>
      <c r="F76" s="11">
        <f>B76*D76</f>
        <v>7520.352</v>
      </c>
    </row>
    <row r="77" spans="1:6" ht="12.75">
      <c r="A77" s="4" t="s">
        <v>32</v>
      </c>
      <c r="F77" s="31">
        <f>SUM(F76)</f>
        <v>7520.352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41061.20110346512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2381.549664000977</v>
      </c>
    </row>
    <row r="81" spans="1:6" ht="12.75">
      <c r="A81" s="1"/>
      <c r="B81" s="37" t="s">
        <v>130</v>
      </c>
      <c r="C81" s="37"/>
      <c r="D81" s="1"/>
      <c r="E81" s="58"/>
      <c r="F81" s="59">
        <v>2518.75</v>
      </c>
    </row>
    <row r="82" spans="1:6" ht="12.75">
      <c r="A82" s="1"/>
      <c r="B82" s="37" t="s">
        <v>131</v>
      </c>
      <c r="C82" s="37"/>
      <c r="D82" s="1"/>
      <c r="E82" s="58"/>
      <c r="F82" s="59">
        <v>520.4</v>
      </c>
    </row>
    <row r="83" spans="1:6" ht="12.75">
      <c r="A83" s="1"/>
      <c r="B83" s="37" t="s">
        <v>132</v>
      </c>
      <c r="C83" s="37"/>
      <c r="D83" s="1"/>
      <c r="E83" s="58"/>
      <c r="F83" s="59">
        <v>3329.17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49811.0707674661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43405</v>
      </c>
      <c r="C86" s="41">
        <v>-71631</v>
      </c>
      <c r="D86" s="43">
        <f>F43</f>
        <v>49742.95</v>
      </c>
      <c r="E86" s="43">
        <f>F84</f>
        <v>49811.0707674661</v>
      </c>
      <c r="F86" s="44">
        <f>C86+D86-E86</f>
        <v>-71699.12076746611</v>
      </c>
    </row>
    <row r="88" spans="1:6" ht="13.5" thickBot="1">
      <c r="A88" t="s">
        <v>112</v>
      </c>
      <c r="C88" s="55">
        <v>43040</v>
      </c>
      <c r="D88" s="8" t="s">
        <v>113</v>
      </c>
      <c r="E88" s="55">
        <v>43069</v>
      </c>
      <c r="F88" t="s">
        <v>114</v>
      </c>
    </row>
    <row r="89" spans="1:7" ht="13.5" thickBot="1">
      <c r="A89" t="s">
        <v>115</v>
      </c>
      <c r="F89" s="56">
        <f>E86</f>
        <v>49811.0707674661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2017-08-21T12:53:59Z</cp:lastPrinted>
  <dcterms:created xsi:type="dcterms:W3CDTF">2008-08-18T07:30:19Z</dcterms:created>
  <dcterms:modified xsi:type="dcterms:W3CDTF">2018-02-28T07:57:25Z</dcterms:modified>
  <cp:category/>
  <cp:version/>
  <cp:contentType/>
  <cp:contentStatus/>
</cp:coreProperties>
</file>