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<sst xmlns="http://schemas.openxmlformats.org/spreadsheetml/2006/main" count="186" uniqueCount="160">
  <si>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</si>
  <si>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</si>
  <si>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</si>
  <si>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</si>
  <si>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</si>
  <si>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</si>
  <si>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</si>
  <si>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</si>
  <si>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</si>
  <si>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</si>
  <si>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</si>
  <si>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</si>
  <si>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</si>
  <si>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</si>
  <si>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</si>
  <si>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</si>
  <si>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</si>
  <si>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</si>
  <si>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</si>
  <si>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</si>
  <si>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</si>
  <si>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</si>
  <si>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</si>
  <si>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</si>
  <si>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</si>
  <si>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</si>
  <si>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</si>
  <si>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</si>
  <si>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</si>
  <si>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</si>
  <si>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</si>
  <si>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</si>
  <si>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</si>
  <si>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</si>
  <si>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</si>
  <si>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</si>
  <si>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</si>
  <si>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</si>
  <si>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</si>
  <si>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</si>
  <si>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</si>
  <si>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</si>
  <si>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</si>
  <si>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</si>
  <si>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</si>
  <si>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</si>
  <si>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</si>
  <si>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</si>
  <si>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</si>
  <si>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</si>
  <si>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</si>
  <si>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</si>
  <si>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</si>
  <si>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</si>
  <si>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</si>
  <si>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</si>
  <si>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</si>
  <si>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</si>
  <si>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</si>
  <si>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</si>
  <si>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</si>
  <si>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</si>
  <si>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</si>
  <si>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</si>
  <si>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</si>
  <si>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</si>
  <si>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</si>
  <si>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</si>
  <si>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</si>
  <si>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</si>
  <si>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</si>
  <si>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</si>
  <si>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</si>
  <si>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</si>
  <si>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</si>
  <si>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</si>
  <si>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</si>
  <si>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</si>
  <si>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</si>
  <si>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</si>
  <si>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</si>
  <si>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</si>
  <si>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</si>
  <si>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</si>
  <si>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</si>
  <si>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</si>
  <si>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</si>
  <si>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</si>
  <si>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</si>
  <si>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</si>
  <si>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</si>
  <si>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</si>
  <si>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</si>
  <si>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</si>
  <si>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</si>
  <si>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</si>
  <si>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</si>
  <si>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</si>
  <si>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</si>
  <si>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</si>
  <si>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</si>
  <si>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</si>
  <si>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</si>
  <si>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</si>
  <si>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</si>
  <si>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</si>
  <si>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</si>
  <si>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</si>
  <si>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</si>
  <si>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</si>
  <si>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</si>
  <si>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</si>
  <si>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</si>
  <si>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</si>
  <si>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</si>
  <si>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</si>
  <si>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</si>
  <si>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</si>
  <si>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</si>
  <si>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</si>
  <si>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</si>
  <si>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</si>
  <si>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</si>
  <si>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</si>
  <si>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</si>
  <si>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</si>
  <si>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</si>
  <si>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</si>
  <si>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</si>
  <si>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</si>
  <si>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</si>
  <si>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октября</t>
  </si>
  <si>
    <t>за   октябрь  2017 г.</t>
  </si>
  <si>
    <t>ост.на 01.11</t>
  </si>
  <si>
    <t>смена труб д 110 на пвх (4мп) кв.17</t>
  </si>
  <si>
    <t>труба д 110 пвх</t>
  </si>
  <si>
    <t>4мп</t>
  </si>
  <si>
    <t>диск</t>
  </si>
  <si>
    <t>2шт</t>
  </si>
  <si>
    <t>изготовление люка над задвижкой хвс</t>
  </si>
  <si>
    <t>доска</t>
  </si>
  <si>
    <t>18мп</t>
  </si>
  <si>
    <t>тес</t>
  </si>
  <si>
    <t>гвозди</t>
  </si>
  <si>
    <t>2кг</t>
  </si>
  <si>
    <t>оц.железо</t>
  </si>
  <si>
    <t>2 листа</t>
  </si>
  <si>
    <t>петля</t>
  </si>
  <si>
    <t>4шт</t>
  </si>
  <si>
    <t>проушина</t>
  </si>
  <si>
    <t>скоба ручка</t>
  </si>
  <si>
    <t>6шт</t>
  </si>
  <si>
    <t>саморез</t>
  </si>
  <si>
    <t>30шт</t>
  </si>
  <si>
    <t xml:space="preserve">прочистка вентканалов </t>
  </si>
  <si>
    <t>смена ламп (13шт) п-д1,2,3</t>
  </si>
  <si>
    <t>лампа</t>
  </si>
  <si>
    <t>13шт</t>
  </si>
  <si>
    <t>муфта гебо 50</t>
  </si>
  <si>
    <t>смена муфт гебо (2шт)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</si>
</sst>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F42" sqref="F42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1.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93</v>
      </c>
      <c r="D2" s="8">
        <v>10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127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0</v>
      </c>
      <c r="M6" s="48">
        <f>L6*114.3*1.202</f>
        <v>0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3.49</v>
      </c>
      <c r="M11" s="48">
        <f t="shared" si="0"/>
        <v>479.486214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107</v>
      </c>
      <c r="J17" s="15" t="s">
        <v>53</v>
      </c>
      <c r="K17" s="26" t="s">
        <v>82</v>
      </c>
      <c r="L17" s="21"/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247.29948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68.6943</v>
      </c>
    </row>
    <row r="20" spans="1:13" ht="12.75">
      <c r="A20" t="s">
        <v>110</v>
      </c>
      <c r="J20" s="20"/>
      <c r="K20" s="27" t="s">
        <v>57</v>
      </c>
      <c r="L20" s="28">
        <f>SUM(L6:L19)</f>
        <v>5.79</v>
      </c>
      <c r="M20" s="32">
        <f>SUM(M6:M19)</f>
        <v>795.479994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48">
        <f>0.04*146.9</f>
        <v>5.876</v>
      </c>
      <c r="M24" s="31">
        <f aca="true" t="shared" si="1" ref="M24:M35">L24*114.3*1.202*1.15</f>
        <v>928.3897256399999</v>
      </c>
    </row>
    <row r="25" spans="1:13" ht="12.75">
      <c r="A25" t="s">
        <v>114</v>
      </c>
      <c r="J25" s="20">
        <v>2</v>
      </c>
      <c r="K25" s="20" t="s">
        <v>139</v>
      </c>
      <c r="L25" s="48">
        <v>9.25</v>
      </c>
      <c r="M25" s="31">
        <f t="shared" si="1"/>
        <v>1461.4712324999996</v>
      </c>
    </row>
    <row r="26" spans="1:13" ht="12.75">
      <c r="A26" t="s">
        <v>115</v>
      </c>
      <c r="J26" s="20">
        <v>3</v>
      </c>
      <c r="K26" s="20" t="s">
        <v>154</v>
      </c>
      <c r="L26" s="25">
        <f>0.3*18.7</f>
        <v>5.609999999999999</v>
      </c>
      <c r="M26" s="31">
        <f t="shared" si="1"/>
        <v>886.3625528999997</v>
      </c>
    </row>
    <row r="27" spans="1:13" ht="12.75">
      <c r="A27" s="52" t="s">
        <v>116</v>
      </c>
      <c r="B27" s="52"/>
      <c r="C27" s="52"/>
      <c r="D27" s="52"/>
      <c r="E27" s="52"/>
      <c r="F27" s="52"/>
      <c r="G27" s="52"/>
      <c r="J27" s="20">
        <v>4</v>
      </c>
      <c r="K27" s="20" t="s">
        <v>155</v>
      </c>
      <c r="L27" s="25">
        <f>0.13*7.1</f>
        <v>0.9229999999999999</v>
      </c>
      <c r="M27" s="31">
        <f t="shared" si="1"/>
        <v>145.83112946999998</v>
      </c>
    </row>
    <row r="28" spans="1:13" ht="12.75">
      <c r="A28" t="s">
        <v>117</v>
      </c>
      <c r="B28" s="1"/>
      <c r="C28" s="1"/>
      <c r="D28" s="1"/>
      <c r="J28" s="20">
        <v>5</v>
      </c>
      <c r="K28" s="20" t="s">
        <v>159</v>
      </c>
      <c r="L28" s="25">
        <f>0.02*103</f>
        <v>2.06</v>
      </c>
      <c r="M28" s="31">
        <f t="shared" si="1"/>
        <v>325.47359339999997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/>
      <c r="K36" s="30" t="s">
        <v>57</v>
      </c>
      <c r="L36" s="28">
        <f>SUM(L24:L35)</f>
        <v>23.718999999999998</v>
      </c>
      <c r="M36" s="32">
        <f>SUM(M24:M35)</f>
        <v>3747.5282339099995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/>
    </row>
    <row r="40" spans="1:13" ht="12.75">
      <c r="A40" s="2" t="s">
        <v>6</v>
      </c>
      <c r="F40" s="11">
        <f>46149.25-231.21</f>
        <v>45918.04</v>
      </c>
      <c r="J40" s="20">
        <v>1</v>
      </c>
      <c r="K40" s="55" t="s">
        <v>135</v>
      </c>
      <c r="L40" s="23" t="s">
        <v>136</v>
      </c>
      <c r="M40" s="23">
        <f>2*425</f>
        <v>850</v>
      </c>
    </row>
    <row r="41" spans="1:13" ht="12.75">
      <c r="A41" t="s">
        <v>7</v>
      </c>
      <c r="F41" s="5">
        <f>41410.04</f>
        <v>41410.04</v>
      </c>
      <c r="J41" s="20">
        <v>2</v>
      </c>
      <c r="K41" s="20" t="s">
        <v>137</v>
      </c>
      <c r="L41" s="23" t="s">
        <v>138</v>
      </c>
      <c r="M41" s="23">
        <f>2*19.91</f>
        <v>39.82</v>
      </c>
    </row>
    <row r="42" spans="2:13" ht="12.75">
      <c r="B42" t="s">
        <v>8</v>
      </c>
      <c r="F42" s="9">
        <f>F41/F40</f>
        <v>0.9018250778996665</v>
      </c>
      <c r="J42" s="20">
        <v>3</v>
      </c>
      <c r="K42" s="20" t="s">
        <v>140</v>
      </c>
      <c r="L42" s="23" t="s">
        <v>141</v>
      </c>
      <c r="M42" s="23">
        <f>5*214.81</f>
        <v>1074.05</v>
      </c>
    </row>
    <row r="43" spans="1:13" ht="12.75">
      <c r="A43" s="7" t="s">
        <v>125</v>
      </c>
      <c r="B43" s="7"/>
      <c r="C43" s="7"/>
      <c r="D43" s="7"/>
      <c r="E43" s="7"/>
      <c r="F43" s="5">
        <f>250+400+250+400</f>
        <v>1300</v>
      </c>
      <c r="J43" s="20">
        <v>4</v>
      </c>
      <c r="K43" s="20" t="s">
        <v>142</v>
      </c>
      <c r="L43" s="23" t="s">
        <v>141</v>
      </c>
      <c r="M43" s="23">
        <f>5*233</f>
        <v>1165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42710.04</v>
      </c>
      <c r="J44" s="20">
        <v>5</v>
      </c>
      <c r="K44" s="20" t="s">
        <v>143</v>
      </c>
      <c r="L44" s="23" t="s">
        <v>144</v>
      </c>
      <c r="M44" s="23">
        <f>2*115</f>
        <v>230</v>
      </c>
    </row>
    <row r="45" spans="10:13" ht="12.75">
      <c r="J45" s="20">
        <v>6</v>
      </c>
      <c r="K45" s="20" t="s">
        <v>145</v>
      </c>
      <c r="L45" s="23" t="s">
        <v>146</v>
      </c>
      <c r="M45" s="23">
        <f>2*592.42</f>
        <v>1184.84</v>
      </c>
    </row>
    <row r="46" spans="2:13" ht="12.75">
      <c r="B46" s="1" t="s">
        <v>10</v>
      </c>
      <c r="C46" s="1"/>
      <c r="J46" s="20">
        <v>7</v>
      </c>
      <c r="K46" s="20" t="s">
        <v>147</v>
      </c>
      <c r="L46" s="23" t="s">
        <v>148</v>
      </c>
      <c r="M46" s="23">
        <f>4*23.68</f>
        <v>94.72</v>
      </c>
    </row>
    <row r="47" spans="10:13" ht="12.75">
      <c r="J47" s="20">
        <v>8</v>
      </c>
      <c r="K47" s="20" t="s">
        <v>149</v>
      </c>
      <c r="L47" s="23" t="s">
        <v>138</v>
      </c>
      <c r="M47" s="23">
        <f>2*23.76</f>
        <v>47.52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150</v>
      </c>
      <c r="L48" s="23" t="s">
        <v>151</v>
      </c>
      <c r="M48" s="23">
        <f>6*52.41</f>
        <v>314.46</v>
      </c>
    </row>
    <row r="49" spans="1:13" ht="12.75">
      <c r="A49" t="s">
        <v>12</v>
      </c>
      <c r="F49" s="5">
        <v>5318.85</v>
      </c>
      <c r="J49" s="20">
        <v>10</v>
      </c>
      <c r="K49" s="20" t="s">
        <v>152</v>
      </c>
      <c r="L49" s="23" t="s">
        <v>153</v>
      </c>
      <c r="M49" s="23">
        <f>30*1.44</f>
        <v>43.199999999999996</v>
      </c>
    </row>
    <row r="50" spans="1:13" ht="12.75">
      <c r="A50" s="6" t="s">
        <v>15</v>
      </c>
      <c r="F50" s="11">
        <f>1600*1.202</f>
        <v>1923.1999999999998</v>
      </c>
      <c r="J50" s="20">
        <v>11</v>
      </c>
      <c r="K50" s="20" t="s">
        <v>156</v>
      </c>
      <c r="L50" s="23" t="s">
        <v>157</v>
      </c>
      <c r="M50" s="23">
        <f>13*14.46</f>
        <v>187.98000000000002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 t="s">
        <v>158</v>
      </c>
      <c r="L51" s="23" t="s">
        <v>138</v>
      </c>
      <c r="M51" s="23">
        <f>2*1325</f>
        <v>2650</v>
      </c>
    </row>
    <row r="52" spans="1:13" ht="12.75">
      <c r="A52" s="10" t="s">
        <v>33</v>
      </c>
      <c r="D52" s="5"/>
      <c r="F52" s="33">
        <f>F49+F50+F51</f>
        <v>7242.05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73</v>
      </c>
      <c r="D54" s="5">
        <v>1.92</v>
      </c>
      <c r="E54" t="s">
        <v>14</v>
      </c>
      <c r="F54" s="11">
        <f>E33*D54</f>
        <v>6155.136</v>
      </c>
      <c r="J54" s="20">
        <v>15</v>
      </c>
      <c r="K54" s="20"/>
      <c r="L54" s="23"/>
      <c r="M54" s="23"/>
    </row>
    <row r="55" spans="1:13" ht="12.75">
      <c r="A55" s="46" t="s">
        <v>79</v>
      </c>
      <c r="B55" s="46"/>
      <c r="C55" s="46"/>
      <c r="D55" s="47">
        <v>0</v>
      </c>
      <c r="E55" s="46"/>
      <c r="F55" s="51">
        <v>0</v>
      </c>
      <c r="J55" s="20">
        <v>16</v>
      </c>
      <c r="K55" s="20"/>
      <c r="L55" s="23"/>
      <c r="M55" s="23"/>
    </row>
    <row r="56" spans="1:13" ht="12.75">
      <c r="A56" t="s">
        <v>78</v>
      </c>
      <c r="B56">
        <v>0</v>
      </c>
      <c r="C56" t="s">
        <v>13</v>
      </c>
      <c r="D56" s="5">
        <v>0</v>
      </c>
      <c r="E56" t="s">
        <v>14</v>
      </c>
      <c r="F56" s="5">
        <f>B56*D56</f>
        <v>0</v>
      </c>
      <c r="J56" s="20">
        <v>17</v>
      </c>
      <c r="K56" s="20"/>
      <c r="L56" s="23"/>
      <c r="M56" s="23"/>
    </row>
    <row r="57" spans="1:13" ht="12.75">
      <c r="A57" s="10" t="s">
        <v>17</v>
      </c>
      <c r="B57" s="10"/>
      <c r="C57" s="10"/>
      <c r="F57" s="33">
        <f>SUM(F54:F56)</f>
        <v>6155.136</v>
      </c>
      <c r="J57" s="20">
        <v>18</v>
      </c>
      <c r="K57" s="20"/>
      <c r="L57" s="23"/>
      <c r="M57" s="23"/>
    </row>
    <row r="58" spans="1:13" ht="12.75">
      <c r="A58" s="4" t="s">
        <v>18</v>
      </c>
      <c r="B58" s="4"/>
      <c r="J58" s="20">
        <v>19</v>
      </c>
      <c r="K58" s="20"/>
      <c r="L58" s="23"/>
      <c r="M58" s="23"/>
    </row>
    <row r="59" spans="1:13" ht="12.75">
      <c r="A59" t="s">
        <v>19</v>
      </c>
      <c r="C59">
        <v>166992</v>
      </c>
      <c r="D59">
        <v>228935.4</v>
      </c>
      <c r="E59">
        <v>3205.8</v>
      </c>
      <c r="F59" s="36">
        <f>C59/D59*E59</f>
        <v>2338.401809418727</v>
      </c>
      <c r="J59" s="20">
        <v>20</v>
      </c>
      <c r="K59" s="20"/>
      <c r="L59" s="23"/>
      <c r="M59" s="23"/>
    </row>
    <row r="60" spans="1:13" ht="12.75">
      <c r="A60" t="s">
        <v>20</v>
      </c>
      <c r="F60" s="36">
        <f>M20</f>
        <v>795.479994</v>
      </c>
      <c r="J60" s="20">
        <v>21</v>
      </c>
      <c r="K60" s="20"/>
      <c r="L60" s="23"/>
      <c r="M60" s="23"/>
    </row>
    <row r="61" spans="1:13" ht="12.75">
      <c r="A61" t="s">
        <v>21</v>
      </c>
      <c r="F61" s="11">
        <f>M36</f>
        <v>3747.5282339099995</v>
      </c>
      <c r="J61" s="20">
        <v>22</v>
      </c>
      <c r="K61" s="20"/>
      <c r="L61" s="23"/>
      <c r="M61" s="23"/>
    </row>
    <row r="62" spans="1:13" ht="12.75">
      <c r="A62" t="s">
        <v>70</v>
      </c>
      <c r="F62" s="5">
        <f>1*600*1.202</f>
        <v>721.1999999999999</v>
      </c>
      <c r="J62" s="20">
        <v>23</v>
      </c>
      <c r="K62" s="20"/>
      <c r="L62" s="23"/>
      <c r="M62" s="23"/>
    </row>
    <row r="63" spans="1:13" ht="12.75">
      <c r="A63" t="s">
        <v>22</v>
      </c>
      <c r="F63" s="5">
        <f>M67</f>
        <v>7881.59</v>
      </c>
      <c r="J63" s="20">
        <v>24</v>
      </c>
      <c r="K63" s="20"/>
      <c r="L63" s="23"/>
      <c r="M63" s="23"/>
    </row>
    <row r="64" spans="1:13" ht="12.75">
      <c r="A64" t="s">
        <v>23</v>
      </c>
      <c r="F64" s="5"/>
      <c r="J64" s="20">
        <v>25</v>
      </c>
      <c r="K64" s="20"/>
      <c r="L64" s="23"/>
      <c r="M64" s="23"/>
    </row>
    <row r="65" spans="1:13" ht="12.75">
      <c r="A65" t="s">
        <v>24</v>
      </c>
      <c r="F65" s="5"/>
      <c r="J65" s="20">
        <v>26</v>
      </c>
      <c r="K65" s="20"/>
      <c r="L65" s="23"/>
      <c r="M65" s="23"/>
    </row>
    <row r="66" spans="2:13" ht="12.75">
      <c r="B66">
        <v>3205.8</v>
      </c>
      <c r="C66" t="s">
        <v>13</v>
      </c>
      <c r="D66" s="11">
        <v>0.22</v>
      </c>
      <c r="E66" t="s">
        <v>14</v>
      </c>
      <c r="F66" s="11">
        <f>B66*D66</f>
        <v>705.2760000000001</v>
      </c>
      <c r="J66" s="20">
        <v>27</v>
      </c>
      <c r="K66" s="20"/>
      <c r="L66" s="23"/>
      <c r="M66" s="23"/>
    </row>
    <row r="67" spans="1:13" ht="12.75">
      <c r="A67" s="58" t="s">
        <v>77</v>
      </c>
      <c r="B67" s="58"/>
      <c r="C67" s="58"/>
      <c r="D67" s="59"/>
      <c r="E67" s="58"/>
      <c r="F67" s="59">
        <v>0</v>
      </c>
      <c r="J67" s="20"/>
      <c r="K67" s="20"/>
      <c r="L67" s="34" t="s">
        <v>63</v>
      </c>
      <c r="M67" s="35">
        <f>SUM(M40:M66)</f>
        <v>7881.59</v>
      </c>
    </row>
    <row r="68" spans="1:6" ht="12.75">
      <c r="A68" t="s">
        <v>84</v>
      </c>
      <c r="D68" s="11">
        <v>0</v>
      </c>
      <c r="F68" s="11">
        <f>D68*E33</f>
        <v>0</v>
      </c>
    </row>
    <row r="69" spans="1:6" ht="12.75">
      <c r="A69" s="10" t="s">
        <v>25</v>
      </c>
      <c r="B69" s="10"/>
      <c r="C69" s="10"/>
      <c r="F69" s="33">
        <f>SUM(F59:F68)</f>
        <v>16189.476037328726</v>
      </c>
    </row>
    <row r="70" ht="12.75">
      <c r="A70" s="4" t="s">
        <v>26</v>
      </c>
    </row>
    <row r="71" spans="1:6" ht="12.75">
      <c r="A71" t="s">
        <v>27</v>
      </c>
      <c r="B71">
        <v>3205.8</v>
      </c>
      <c r="C71" t="s">
        <v>65</v>
      </c>
      <c r="D71" s="5">
        <v>0.21</v>
      </c>
      <c r="E71" t="s">
        <v>14</v>
      </c>
      <c r="F71" s="11">
        <f>B71*D71</f>
        <v>673.218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1.15</v>
      </c>
      <c r="E74" t="s">
        <v>14</v>
      </c>
      <c r="F74" s="11">
        <f>B74*D74</f>
        <v>3686.67</v>
      </c>
    </row>
    <row r="75" spans="1:6" ht="12.75">
      <c r="A75" s="10" t="s">
        <v>29</v>
      </c>
      <c r="F75" s="33">
        <f>F71+F74</f>
        <v>4359.888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2.27</v>
      </c>
      <c r="E78" t="s">
        <v>14</v>
      </c>
      <c r="F78" s="11">
        <f>B78*D78</f>
        <v>7277.166</v>
      </c>
    </row>
    <row r="79" spans="1:6" ht="12.75">
      <c r="A79" s="10" t="s">
        <v>31</v>
      </c>
      <c r="F79" s="33">
        <f>SUM(F78)</f>
        <v>7277.166</v>
      </c>
    </row>
    <row r="80" spans="1:6" ht="12.75">
      <c r="A80" s="49" t="s">
        <v>76</v>
      </c>
      <c r="B80" s="46"/>
      <c r="C80" s="46"/>
      <c r="D80" s="47">
        <v>0</v>
      </c>
      <c r="E80" s="46"/>
      <c r="F80" s="50">
        <f>D80*E33</f>
        <v>0</v>
      </c>
    </row>
    <row r="81" spans="1:9" ht="12.75">
      <c r="A81" s="1" t="s">
        <v>32</v>
      </c>
      <c r="B81" s="1"/>
      <c r="F81" s="33">
        <f>F52+F57+F69+F75+F79+F80</f>
        <v>41223.716037328726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2390.975530165066</v>
      </c>
    </row>
    <row r="83" spans="1:6" ht="12.75">
      <c r="A83" s="1"/>
      <c r="B83" s="37" t="s">
        <v>128</v>
      </c>
      <c r="C83" s="37"/>
      <c r="D83" s="1"/>
      <c r="E83" s="56"/>
      <c r="F83" s="57">
        <v>951.08</v>
      </c>
    </row>
    <row r="84" spans="1:6" ht="12.75">
      <c r="A84" s="1"/>
      <c r="B84" s="37" t="s">
        <v>129</v>
      </c>
      <c r="C84" s="37"/>
      <c r="D84" s="1"/>
      <c r="E84" s="56"/>
      <c r="F84" s="57">
        <v>192.48</v>
      </c>
    </row>
    <row r="85" spans="1:6" ht="12.75">
      <c r="A85" s="1"/>
      <c r="B85" s="37" t="s">
        <v>130</v>
      </c>
      <c r="C85" s="37"/>
      <c r="D85" s="1"/>
      <c r="E85" s="56"/>
      <c r="F85" s="57">
        <v>0</v>
      </c>
    </row>
    <row r="86" spans="1:6" ht="15">
      <c r="A86" s="12" t="s">
        <v>34</v>
      </c>
      <c r="B86" s="12"/>
      <c r="C86" s="12"/>
      <c r="D86" s="12"/>
      <c r="E86" s="12"/>
      <c r="F86" s="43">
        <f>F81+F82+F83+F84+F85</f>
        <v>44758.2515674938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133</v>
      </c>
    </row>
    <row r="88" spans="1:6" ht="12.75">
      <c r="A88" s="13"/>
      <c r="B88" s="40">
        <v>43374</v>
      </c>
      <c r="C88" s="41">
        <v>-209089</v>
      </c>
      <c r="D88" s="44">
        <f>F44</f>
        <v>42710.04</v>
      </c>
      <c r="E88" s="44">
        <f>F86</f>
        <v>44758.2515674938</v>
      </c>
      <c r="F88" s="45">
        <f>C88+D88-E88</f>
        <v>-211137.2115674938</v>
      </c>
    </row>
    <row r="90" spans="1:6" ht="13.5" thickBot="1">
      <c r="A90" t="s">
        <v>85</v>
      </c>
      <c r="C90" s="53">
        <v>43009</v>
      </c>
      <c r="D90" s="8" t="s">
        <v>86</v>
      </c>
      <c r="E90" s="53">
        <v>43069</v>
      </c>
      <c r="F90" t="s">
        <v>87</v>
      </c>
    </row>
    <row r="91" spans="1:7" ht="13.5" thickBot="1">
      <c r="A91" t="s">
        <v>88</v>
      </c>
      <c r="F91" s="54">
        <f>E88</f>
        <v>44758.2515674938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2017-08-21T12:45:27Z</cp:lastPrinted>
  <dcterms:created xsi:type="dcterms:W3CDTF">2008-08-18T07:30:19Z</dcterms:created>
  <dcterms:modified xsi:type="dcterms:W3CDTF">2018-01-24T07:05:57Z</dcterms:modified>
  <cp:category/>
  <cp:version/>
  <cp:contentType/>
  <cp:contentStatus/>
</cp:coreProperties>
</file>