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<sst xmlns="http://schemas.openxmlformats.org/spreadsheetml/2006/main" count="204" uniqueCount="167">
  <si>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</si>
  <si>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</si>
  <si>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</si>
  <si>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</si>
  <si>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</si>
  <si>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</si>
  <si>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</si>
  <si>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</si>
  <si>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</si>
  <si>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</si>
  <si>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</si>
  <si>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</si>
  <si>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</si>
  <si>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</si>
  <si>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</si>
  <si>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</si>
  <si>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</si>
  <si>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</si>
  <si>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</si>
  <si>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</si>
  <si>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</si>
  <si>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</si>
  <si>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</si>
  <si>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</si>
  <si>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</si>
  <si>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</si>
  <si>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</si>
  <si>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</si>
  <si>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</si>
  <si>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</si>
  <si>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</si>
  <si>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</si>
  <si>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</si>
  <si>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</si>
  <si>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</si>
  <si>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</si>
  <si>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</si>
  <si>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</si>
  <si>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</si>
  <si>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</si>
  <si>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</si>
  <si>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</si>
  <si>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</si>
  <si>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</si>
  <si>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</si>
  <si>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</si>
  <si>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</si>
  <si>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</si>
  <si>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</si>
  <si>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</si>
  <si>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</si>
  <si>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</si>
  <si>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</si>
  <si>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</si>
  <si>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</si>
  <si>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</si>
  <si>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</si>
  <si>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</si>
  <si>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</si>
  <si>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</si>
  <si>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</si>
  <si>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</si>
  <si>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</si>
  <si>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</si>
  <si>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</si>
  <si>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</si>
  <si>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</si>
  <si>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</si>
  <si>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</si>
  <si>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</si>
  <si>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</si>
  <si>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</si>
  <si>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</si>
  <si>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</si>
  <si>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</si>
  <si>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</si>
  <si>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</si>
  <si>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</si>
  <si>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</si>
  <si>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</si>
  <si>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</si>
  <si>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</si>
  <si>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</si>
  <si>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</si>
  <si>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</si>
  <si>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</si>
  <si>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</si>
  <si>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</si>
  <si>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</si>
  <si>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</si>
  <si>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</si>
  <si>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</si>
  <si>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</si>
  <si>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</si>
  <si>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</si>
  <si>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</si>
  <si>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</si>
  <si>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</si>
  <si>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</si>
  <si>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</si>
  <si>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</si>
  <si>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</si>
  <si>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</si>
  <si>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</si>
  <si>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</si>
  <si>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</si>
  <si>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</si>
  <si>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</si>
  <si>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</si>
  <si>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</si>
  <si>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</si>
  <si>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</si>
  <si>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</si>
  <si>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</si>
  <si>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</si>
  <si>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</si>
  <si>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</si>
  <si>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</si>
  <si>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</si>
  <si>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</si>
  <si>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</si>
  <si>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</si>
  <si>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</si>
  <si>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</si>
  <si>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</si>
  <si>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</si>
  <si>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</si>
  <si>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</si>
  <si>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</si>
  <si>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</si>
  <si>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</si>
  <si>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</si>
  <si>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</si>
  <si>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</si>
  <si>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</t>
  </si>
  <si>
    <t>слив и заполнение системы отопления, устр-е завоздуш</t>
  </si>
  <si>
    <t>смена сгона д 20 кв.19 (1шт)</t>
  </si>
  <si>
    <t>сгон д 20</t>
  </si>
  <si>
    <t>1шт</t>
  </si>
  <si>
    <t>муфта 20</t>
  </si>
  <si>
    <t>к/гайка 20</t>
  </si>
  <si>
    <t>установка радиатора (1шт) п-д2</t>
  </si>
  <si>
    <t>смена сгона д 20(2шт) п-д2</t>
  </si>
  <si>
    <t>радиатор</t>
  </si>
  <si>
    <t>муфта паячная 25</t>
  </si>
  <si>
    <t>сгон 20</t>
  </si>
  <si>
    <t>2шт</t>
  </si>
  <si>
    <t xml:space="preserve">пробка рад. </t>
  </si>
  <si>
    <t>4шт</t>
  </si>
  <si>
    <t>смена труб д 25 п.пр. (1мп) п-д2 подвал</t>
  </si>
  <si>
    <t>труба д 25 п.пр.</t>
  </si>
  <si>
    <t>тройник 25 п.пр.</t>
  </si>
  <si>
    <t>уголок 25</t>
  </si>
  <si>
    <t>муфта 25</t>
  </si>
  <si>
    <t>ремонт штукатурки стен</t>
  </si>
  <si>
    <t>цемент</t>
  </si>
  <si>
    <t>30кг</t>
  </si>
  <si>
    <t>штукат. Смесь</t>
  </si>
  <si>
    <t>75кг</t>
  </si>
  <si>
    <t>плит. Клей</t>
  </si>
  <si>
    <t>25кг</t>
  </si>
  <si>
    <t>смена ламп (1шт) п-д1</t>
  </si>
  <si>
    <t>лампа</t>
  </si>
  <si>
    <t>муфта гебо 50</t>
  </si>
  <si>
    <t>муфта гебо 32</t>
  </si>
  <si>
    <t>3шт</t>
  </si>
  <si>
    <t>смена муфт геба д 32,50 (4шт)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</si>
</sst>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4">
      <selection activeCell="F42" sqref="F42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10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L6*114.3*1.202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752.889528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126.397512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2.74</v>
      </c>
      <c r="M16" s="49">
        <f t="shared" si="0"/>
        <v>376.444764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9">
        <f t="shared" si="0"/>
        <v>1099.1088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197.83958399999997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19.080000000000002</v>
      </c>
      <c r="M20" s="34">
        <f>SUM(M6:M19)</f>
        <v>2621.374488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>
        <v>4.85</v>
      </c>
      <c r="M24" s="33">
        <f aca="true" t="shared" si="1" ref="M24:M35">L24*114.3*1.202*1.15</f>
        <v>766.2849164999998</v>
      </c>
    </row>
    <row r="25" spans="1:13" ht="12.75">
      <c r="A25" t="s">
        <v>106</v>
      </c>
      <c r="J25" s="20">
        <v>2</v>
      </c>
      <c r="K25" s="20" t="s">
        <v>136</v>
      </c>
      <c r="L25" s="49">
        <v>0.287</v>
      </c>
      <c r="M25" s="33">
        <f t="shared" si="1"/>
        <v>45.34510742999999</v>
      </c>
    </row>
    <row r="26" spans="1:13" ht="12.75">
      <c r="A26" t="s">
        <v>107</v>
      </c>
      <c r="J26" s="20">
        <v>3</v>
      </c>
      <c r="K26" s="20" t="s">
        <v>141</v>
      </c>
      <c r="L26" s="25">
        <v>9.39</v>
      </c>
      <c r="M26" s="33">
        <f t="shared" si="1"/>
        <v>1483.5907971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 t="s">
        <v>142</v>
      </c>
      <c r="L27" s="52">
        <f>0.02*28.7</f>
        <v>0.574</v>
      </c>
      <c r="M27" s="33">
        <f t="shared" si="1"/>
        <v>90.69021485999998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149</v>
      </c>
      <c r="L28" s="25">
        <f>0.01*184.3</f>
        <v>1.8430000000000002</v>
      </c>
      <c r="M28" s="33">
        <f t="shared" si="1"/>
        <v>291.18826827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154</v>
      </c>
      <c r="L29" s="25">
        <v>15.66</v>
      </c>
      <c r="M29" s="33">
        <f t="shared" si="1"/>
        <v>2474.2312973999997</v>
      </c>
    </row>
    <row r="30" spans="10:13" ht="12.75">
      <c r="J30" s="20">
        <v>7</v>
      </c>
      <c r="K30" s="20" t="s">
        <v>161</v>
      </c>
      <c r="L30" s="25">
        <v>0.07</v>
      </c>
      <c r="M30" s="33">
        <f t="shared" si="1"/>
        <v>11.0597823</v>
      </c>
    </row>
    <row r="31" spans="2:13" ht="12.75">
      <c r="B31" t="s">
        <v>0</v>
      </c>
      <c r="J31" s="20">
        <v>8</v>
      </c>
      <c r="K31" s="20" t="s">
        <v>166</v>
      </c>
      <c r="L31" s="25">
        <f>0.04*103</f>
        <v>4.12</v>
      </c>
      <c r="M31" s="33">
        <f t="shared" si="1"/>
        <v>650.9471867999999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36.794</v>
      </c>
      <c r="M36" s="34">
        <f>SUM(M24:M35)</f>
        <v>5813.337570659999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48501.99-998.05</f>
        <v>47503.939999999995</v>
      </c>
      <c r="J40" s="20">
        <v>1</v>
      </c>
      <c r="K40" s="20" t="s">
        <v>137</v>
      </c>
      <c r="L40" s="25" t="s">
        <v>138</v>
      </c>
      <c r="M40" s="25">
        <v>48</v>
      </c>
    </row>
    <row r="41" spans="1:13" ht="12.75">
      <c r="A41" t="s">
        <v>7</v>
      </c>
      <c r="F41" s="60">
        <f>54174.56</f>
        <v>54174.56</v>
      </c>
      <c r="J41" s="20">
        <v>2</v>
      </c>
      <c r="K41" s="20" t="s">
        <v>139</v>
      </c>
      <c r="L41" s="25" t="s">
        <v>138</v>
      </c>
      <c r="M41" s="25">
        <v>69</v>
      </c>
    </row>
    <row r="42" spans="2:13" ht="12.75">
      <c r="B42" t="s">
        <v>8</v>
      </c>
      <c r="F42" s="9">
        <f>F41/F40</f>
        <v>1.1404224575898336</v>
      </c>
      <c r="J42" s="20">
        <v>3</v>
      </c>
      <c r="K42" s="20" t="s">
        <v>140</v>
      </c>
      <c r="L42" s="25" t="s">
        <v>138</v>
      </c>
      <c r="M42" s="25">
        <v>15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 t="s">
        <v>143</v>
      </c>
      <c r="L43" s="25" t="s">
        <v>138</v>
      </c>
      <c r="M43" s="25">
        <v>4138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55224.56</v>
      </c>
      <c r="J44" s="20">
        <v>5</v>
      </c>
      <c r="K44" s="20" t="s">
        <v>144</v>
      </c>
      <c r="L44" s="25" t="s">
        <v>138</v>
      </c>
      <c r="M44" s="25">
        <v>131.5</v>
      </c>
    </row>
    <row r="45" spans="10:13" ht="12.75">
      <c r="J45" s="20">
        <v>6</v>
      </c>
      <c r="K45" s="20" t="s">
        <v>145</v>
      </c>
      <c r="L45" s="25" t="s">
        <v>146</v>
      </c>
      <c r="M45" s="25">
        <f>2*48</f>
        <v>96</v>
      </c>
    </row>
    <row r="46" spans="2:13" ht="12.75">
      <c r="B46" s="1" t="s">
        <v>10</v>
      </c>
      <c r="C46" s="1"/>
      <c r="J46" s="20">
        <v>7</v>
      </c>
      <c r="K46" s="20" t="s">
        <v>139</v>
      </c>
      <c r="L46" s="25" t="s">
        <v>146</v>
      </c>
      <c r="M46" s="25">
        <f>2*69</f>
        <v>138</v>
      </c>
    </row>
    <row r="47" spans="10:13" ht="12.75">
      <c r="J47" s="20">
        <v>8</v>
      </c>
      <c r="K47" s="20" t="s">
        <v>140</v>
      </c>
      <c r="L47" s="25" t="s">
        <v>146</v>
      </c>
      <c r="M47" s="49">
        <f>2*15</f>
        <v>30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147</v>
      </c>
      <c r="L48" s="25" t="s">
        <v>148</v>
      </c>
      <c r="M48" s="25">
        <f>4*41.53</f>
        <v>166.12</v>
      </c>
    </row>
    <row r="49" spans="1:13" ht="12.75">
      <c r="A49" t="s">
        <v>12</v>
      </c>
      <c r="F49" s="11">
        <f>(2800+1392.33)*1.202</f>
        <v>5039.18066</v>
      </c>
      <c r="J49" s="20">
        <v>10</v>
      </c>
      <c r="K49" s="20" t="s">
        <v>150</v>
      </c>
      <c r="L49" s="25" t="s">
        <v>138</v>
      </c>
      <c r="M49" s="25">
        <f>1*97</f>
        <v>97</v>
      </c>
    </row>
    <row r="50" spans="1:13" ht="12.75">
      <c r="A50" s="6" t="s">
        <v>15</v>
      </c>
      <c r="F50" s="5">
        <f>(2000+160)*1.202</f>
        <v>2596.3199999999997</v>
      </c>
      <c r="J50" s="20">
        <v>11</v>
      </c>
      <c r="K50" s="20" t="s">
        <v>151</v>
      </c>
      <c r="L50" s="25" t="s">
        <v>146</v>
      </c>
      <c r="M50" s="25">
        <f>2*15.73</f>
        <v>31.46</v>
      </c>
    </row>
    <row r="51" spans="1:13" ht="12.75">
      <c r="A51" s="6" t="s">
        <v>83</v>
      </c>
      <c r="E51" s="5">
        <v>0</v>
      </c>
      <c r="F51" s="5">
        <f>E51*E33</f>
        <v>0</v>
      </c>
      <c r="J51" s="20">
        <v>12</v>
      </c>
      <c r="K51" s="20" t="s">
        <v>152</v>
      </c>
      <c r="L51" s="25" t="s">
        <v>146</v>
      </c>
      <c r="M51" s="25">
        <f>2*24.4</f>
        <v>48.8</v>
      </c>
    </row>
    <row r="52" spans="1:13" ht="12.75">
      <c r="A52" s="4" t="s">
        <v>33</v>
      </c>
      <c r="B52" s="1"/>
      <c r="F52" s="32">
        <f>F49+F50+F51</f>
        <v>7635.50066</v>
      </c>
      <c r="J52" s="20">
        <v>13</v>
      </c>
      <c r="K52" s="20" t="s">
        <v>153</v>
      </c>
      <c r="L52" s="25" t="s">
        <v>138</v>
      </c>
      <c r="M52" s="25">
        <v>174.48</v>
      </c>
    </row>
    <row r="53" spans="1:13" ht="12.75">
      <c r="A53" s="4" t="s">
        <v>16</v>
      </c>
      <c r="J53" s="20">
        <v>14</v>
      </c>
      <c r="K53" s="20" t="s">
        <v>155</v>
      </c>
      <c r="L53" s="25" t="s">
        <v>156</v>
      </c>
      <c r="M53" s="25">
        <f>30*6.11</f>
        <v>183.3</v>
      </c>
    </row>
    <row r="54" spans="1:13" ht="12.75">
      <c r="A54" t="s">
        <v>74</v>
      </c>
      <c r="D54" s="5">
        <v>1.92</v>
      </c>
      <c r="E54" t="s">
        <v>14</v>
      </c>
      <c r="F54" s="11">
        <f>E33*D54</f>
        <v>6350.976000000001</v>
      </c>
      <c r="J54" s="20">
        <v>15</v>
      </c>
      <c r="K54" s="20" t="s">
        <v>157</v>
      </c>
      <c r="L54" s="25" t="s">
        <v>158</v>
      </c>
      <c r="M54" s="25">
        <f>75*21.4</f>
        <v>1605</v>
      </c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 t="s">
        <v>159</v>
      </c>
      <c r="L55" s="25" t="s">
        <v>160</v>
      </c>
      <c r="M55" s="25">
        <f>25*9.44</f>
        <v>236</v>
      </c>
    </row>
    <row r="56" spans="1:13" ht="12.75">
      <c r="A56" s="4" t="s">
        <v>17</v>
      </c>
      <c r="B56" s="10"/>
      <c r="C56" s="10"/>
      <c r="F56" s="32">
        <f>SUM(F54:F55)</f>
        <v>6350.976000000001</v>
      </c>
      <c r="J56" s="20">
        <v>17</v>
      </c>
      <c r="K56" s="20" t="s">
        <v>162</v>
      </c>
      <c r="L56" s="25" t="s">
        <v>138</v>
      </c>
      <c r="M56" s="25">
        <v>14.46</v>
      </c>
    </row>
    <row r="57" spans="1:13" ht="12.75">
      <c r="A57" s="4" t="s">
        <v>18</v>
      </c>
      <c r="B57" s="4"/>
      <c r="J57" s="20">
        <v>18</v>
      </c>
      <c r="K57" s="20" t="s">
        <v>163</v>
      </c>
      <c r="L57" s="25" t="s">
        <v>165</v>
      </c>
      <c r="M57" s="25">
        <f>3*1325</f>
        <v>3975</v>
      </c>
    </row>
    <row r="58" spans="1:13" ht="12.75">
      <c r="A58" t="s">
        <v>19</v>
      </c>
      <c r="C58" s="53">
        <v>166992</v>
      </c>
      <c r="D58">
        <v>228935.4</v>
      </c>
      <c r="E58">
        <v>3307.8</v>
      </c>
      <c r="F58" s="35">
        <f>C58/D58*E58</f>
        <v>2412.8035140043876</v>
      </c>
      <c r="J58" s="20">
        <v>19</v>
      </c>
      <c r="K58" s="20" t="s">
        <v>164</v>
      </c>
      <c r="L58" s="25" t="s">
        <v>138</v>
      </c>
      <c r="M58" s="25">
        <v>620</v>
      </c>
    </row>
    <row r="59" spans="1:13" ht="12.75">
      <c r="A59" t="s">
        <v>20</v>
      </c>
      <c r="F59" s="35">
        <f>M20</f>
        <v>2621.374488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5813.337570659999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M68</f>
        <v>11817.119999999999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3307.8</v>
      </c>
      <c r="C65" t="s">
        <v>13</v>
      </c>
      <c r="D65" s="11">
        <v>0.22</v>
      </c>
      <c r="E65" t="s">
        <v>14</v>
      </c>
      <c r="F65" s="11">
        <f>B65*D65</f>
        <v>727.716</v>
      </c>
      <c r="J65" s="20">
        <v>26</v>
      </c>
      <c r="K65" s="20"/>
      <c r="L65" s="25"/>
      <c r="M65" s="25"/>
    </row>
    <row r="66" spans="1:13" ht="12.75">
      <c r="A66" s="53" t="s">
        <v>75</v>
      </c>
      <c r="B66" s="53"/>
      <c r="C66" s="53"/>
      <c r="D66" s="57"/>
      <c r="E66" s="53"/>
      <c r="F66" s="57">
        <v>0</v>
      </c>
      <c r="J66" s="20">
        <v>27</v>
      </c>
      <c r="K66" s="20"/>
      <c r="L66" s="25"/>
      <c r="M66" s="25"/>
    </row>
    <row r="67" spans="1:13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  <c r="J67" s="20">
        <v>28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23392.351572664385</v>
      </c>
      <c r="J68" s="20"/>
      <c r="K68" s="20"/>
      <c r="L68" s="31" t="s">
        <v>64</v>
      </c>
      <c r="M68" s="34">
        <f>SUM(M40:M67)</f>
        <v>11817.119999999999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0.21</v>
      </c>
      <c r="E70" s="7" t="s">
        <v>14</v>
      </c>
      <c r="F70" s="11">
        <f>B70*D70</f>
        <v>694.638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1.15</v>
      </c>
      <c r="E73" t="s">
        <v>14</v>
      </c>
      <c r="F73" s="11">
        <f>B73*D73</f>
        <v>3803.97</v>
      </c>
    </row>
    <row r="74" spans="1:6" ht="12.75">
      <c r="A74" s="4" t="s">
        <v>29</v>
      </c>
      <c r="F74" s="32">
        <f>F70+F73</f>
        <v>4498.608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2.27</v>
      </c>
      <c r="E77" t="s">
        <v>14</v>
      </c>
      <c r="F77" s="11">
        <f>B77*D77</f>
        <v>7508.706</v>
      </c>
    </row>
    <row r="78" spans="1:6" ht="12.75">
      <c r="A78" s="4" t="s">
        <v>31</v>
      </c>
      <c r="F78" s="32">
        <f>SUM(F77)</f>
        <v>7508.706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49386.14223266438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2864.396249494534</v>
      </c>
      <c r="I81" s="7"/>
    </row>
    <row r="82" spans="1:9" ht="12.75">
      <c r="A82" s="1"/>
      <c r="B82" s="36" t="s">
        <v>129</v>
      </c>
      <c r="C82" s="48"/>
      <c r="D82" s="1"/>
      <c r="E82" s="58"/>
      <c r="F82" s="59">
        <v>5045.56</v>
      </c>
      <c r="I82" s="7"/>
    </row>
    <row r="83" spans="1:9" ht="12.75">
      <c r="A83" s="1"/>
      <c r="B83" s="36" t="s">
        <v>130</v>
      </c>
      <c r="C83" s="48"/>
      <c r="D83" s="1"/>
      <c r="E83" s="58"/>
      <c r="F83" s="59">
        <v>330.57</v>
      </c>
      <c r="I83" s="7"/>
    </row>
    <row r="84" spans="1:9" ht="12.75">
      <c r="A84" s="1"/>
      <c r="B84" s="36" t="s">
        <v>131</v>
      </c>
      <c r="C84" s="48"/>
      <c r="D84" s="1"/>
      <c r="E84" s="58"/>
      <c r="F84" s="59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57626.668482158915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43374</v>
      </c>
      <c r="C87" s="40">
        <v>273740</v>
      </c>
      <c r="D87" s="44">
        <f>F44</f>
        <v>55224.56</v>
      </c>
      <c r="E87" s="44">
        <f>F85</f>
        <v>57626.668482158915</v>
      </c>
      <c r="F87" s="42">
        <f>C87+D87-E87</f>
        <v>271337.8915178411</v>
      </c>
    </row>
    <row r="89" spans="1:6" ht="13.5" thickBot="1">
      <c r="A89" t="s">
        <v>111</v>
      </c>
      <c r="C89" s="55">
        <v>43009</v>
      </c>
      <c r="D89" s="8" t="s">
        <v>112</v>
      </c>
      <c r="E89" s="55">
        <v>43069</v>
      </c>
      <c r="F89" t="s">
        <v>113</v>
      </c>
    </row>
    <row r="90" spans="1:7" ht="13.5" thickBot="1">
      <c r="A90" t="s">
        <v>114</v>
      </c>
      <c r="F90" s="56">
        <f>E87</f>
        <v>57626.668482158915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2017-08-21T12:42:48Z</cp:lastPrinted>
  <dcterms:created xsi:type="dcterms:W3CDTF">2008-08-18T07:30:19Z</dcterms:created>
  <dcterms:modified xsi:type="dcterms:W3CDTF">2018-01-24T07:01:15Z</dcterms:modified>
  <cp:category/>
  <cp:version/>
  <cp:contentType/>
  <cp:contentStatus/>
</cp:coreProperties>
</file>