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<sst xmlns="http://schemas.openxmlformats.org/spreadsheetml/2006/main" count="167" uniqueCount="144">
  <si>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</si>
  <si>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</si>
  <si>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</si>
  <si>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</si>
  <si>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</si>
  <si>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</si>
  <si>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</si>
  <si>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</si>
  <si>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</si>
  <si>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</si>
  <si>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</si>
  <si>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</si>
  <si>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</si>
  <si>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</si>
  <si>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</si>
  <si>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</si>
  <si>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</si>
  <si>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</si>
  <si>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</si>
  <si>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</si>
  <si>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</si>
  <si>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</si>
  <si>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</si>
  <si>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</si>
  <si>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</si>
  <si>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</si>
  <si>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</si>
  <si>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</si>
  <si>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</si>
  <si>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</si>
  <si>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</si>
  <si>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</si>
  <si>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</si>
  <si>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</si>
  <si>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</si>
  <si>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</si>
  <si>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</si>
  <si>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</si>
  <si>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</si>
  <si>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</si>
  <si>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</si>
  <si>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</si>
  <si>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</si>
  <si>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</si>
  <si>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</si>
  <si>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</si>
  <si>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</si>
  <si>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</si>
  <si>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</si>
  <si>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</si>
  <si>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</si>
  <si>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</si>
  <si>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</si>
  <si>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</si>
  <si>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</si>
  <si>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</si>
  <si>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</si>
  <si>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</si>
  <si>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</si>
  <si>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</si>
  <si>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</si>
  <si>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</si>
  <si>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</si>
  <si>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</si>
  <si>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</si>
  <si>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</si>
  <si>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</si>
  <si>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</si>
  <si>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</si>
  <si>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</si>
  <si>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</si>
  <si>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</si>
  <si>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</si>
  <si>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</si>
  <si>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</si>
  <si>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</si>
  <si>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</si>
  <si>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</si>
  <si>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</si>
  <si>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</si>
  <si>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</si>
  <si>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</si>
  <si>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</si>
  <si>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</si>
  <si>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</si>
  <si>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</si>
  <si>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</si>
  <si>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</si>
  <si>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</si>
  <si>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</si>
  <si>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</si>
  <si>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</si>
  <si>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</si>
  <si>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</si>
  <si>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</si>
  <si>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</si>
  <si>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</si>
  <si>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</si>
  <si>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</si>
  <si>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</si>
  <si>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</si>
  <si>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</si>
  <si>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</si>
  <si>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</si>
  <si>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</si>
  <si>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</si>
  <si>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</si>
  <si>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</si>
  <si>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</si>
  <si>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</si>
  <si>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</si>
  <si>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</si>
  <si>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</si>
  <si>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</si>
  <si>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</si>
  <si>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</si>
  <si>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</si>
  <si>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</si>
  <si>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</si>
  <si>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</si>
  <si>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</si>
  <si>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</si>
  <si>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</si>
  <si>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</si>
  <si>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</si>
  <si>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</si>
  <si>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(Спарк,ростелеком,комстар,эр-телеком)</t>
  </si>
  <si>
    <t>директора: Падуна Э.В. Действующего на основании _Устава__________________</t>
  </si>
  <si>
    <t>Рязагоргаз (тех.обслуживание и ремонт)</t>
  </si>
  <si>
    <t>2017 г.</t>
  </si>
  <si>
    <t>расходы на одн по эл.эн.</t>
  </si>
  <si>
    <t>расходы на одн по хвс</t>
  </si>
  <si>
    <t>расходы на одн по гвс</t>
  </si>
  <si>
    <t>ост.на 01.01</t>
  </si>
  <si>
    <t>декабря</t>
  </si>
  <si>
    <t>за   декабрь  2017 г.</t>
  </si>
  <si>
    <t>смена труб д 20 м/пл (4мп)</t>
  </si>
  <si>
    <t>трубп д 20 м/пл</t>
  </si>
  <si>
    <t>4мп</t>
  </si>
  <si>
    <t>цанга</t>
  </si>
  <si>
    <t>4шт</t>
  </si>
  <si>
    <t xml:space="preserve">смена ламп (9шт) </t>
  </si>
  <si>
    <t>лампа</t>
  </si>
  <si>
    <t>9шт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</si>
</sst>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 horizontal="center"/>
    </xf>
    <xf numFmtId="175" fontId="0" fillId="0" borderId="16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6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">
      <selection activeCell="D1" sqref="D1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75390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12</v>
      </c>
      <c r="K1" t="s">
        <v>66</v>
      </c>
    </row>
    <row r="2" spans="1:11" ht="12.75">
      <c r="A2" t="s">
        <v>85</v>
      </c>
      <c r="K2" s="5" t="s">
        <v>135</v>
      </c>
    </row>
    <row r="3" spans="1:13" ht="12.75">
      <c r="A3" t="s">
        <v>86</v>
      </c>
      <c r="J3" s="14" t="s">
        <v>35</v>
      </c>
      <c r="K3" s="57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134</v>
      </c>
      <c r="G4" s="8" t="s">
        <v>129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6">
        <f>L6*114.3*1.202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L7*114.3*1.202</f>
        <v>0</v>
      </c>
    </row>
    <row r="8" spans="1:13" ht="12.75">
      <c r="A8" t="s">
        <v>90</v>
      </c>
      <c r="J8" s="15"/>
      <c r="K8" s="15" t="s">
        <v>44</v>
      </c>
      <c r="L8" s="21"/>
      <c r="M8" s="46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3.69</v>
      </c>
      <c r="M11" s="46">
        <f t="shared" si="0"/>
        <v>506.963934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3.68</v>
      </c>
      <c r="M13" s="46">
        <f t="shared" si="0"/>
        <v>505.590048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6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6">
        <f t="shared" si="0"/>
        <v>309.12435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127</v>
      </c>
      <c r="J20" s="20"/>
      <c r="K20" s="27" t="s">
        <v>57</v>
      </c>
      <c r="L20" s="28">
        <f>SUM(L6:L19)</f>
        <v>10.120000000000001</v>
      </c>
      <c r="M20" s="33">
        <f>SUM(M6:M19)</f>
        <v>1390.372632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41" t="s">
        <v>136</v>
      </c>
      <c r="L24" s="46">
        <f>0.04*224.9</f>
        <v>8.996</v>
      </c>
      <c r="M24" s="32">
        <f>L24*114.3*1.202*1.15</f>
        <v>1421.3400224399998</v>
      </c>
    </row>
    <row r="25" spans="1:13" ht="12.75">
      <c r="A25" t="s">
        <v>106</v>
      </c>
      <c r="J25" s="20">
        <v>2</v>
      </c>
      <c r="K25" s="20" t="s">
        <v>141</v>
      </c>
      <c r="L25" s="56">
        <f>0.09*7.1</f>
        <v>0.6389999999999999</v>
      </c>
      <c r="M25" s="32">
        <f>L25*114.3*1.202*1.15</f>
        <v>100.96001270999997</v>
      </c>
    </row>
    <row r="26" spans="1:13" ht="12.75">
      <c r="A26" t="s">
        <v>107</v>
      </c>
      <c r="J26" s="20">
        <v>3</v>
      </c>
      <c r="K26" s="20"/>
      <c r="L26" s="56"/>
      <c r="M26" s="32">
        <f>L26*114.3*1.202*1.15</f>
        <v>0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20">
        <v>4</v>
      </c>
      <c r="K27" s="41"/>
      <c r="L27" s="46"/>
      <c r="M27" s="32">
        <f>L27*114.3*1.202*1.15</f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41"/>
      <c r="L28" s="46"/>
      <c r="M28" s="32">
        <f>L28*114.3*1.202*1.15</f>
        <v>0</v>
      </c>
    </row>
    <row r="29" spans="2:13" ht="12.75">
      <c r="B29" s="1"/>
      <c r="C29" s="8"/>
      <c r="D29" s="8"/>
      <c r="J29" s="20">
        <v>6</v>
      </c>
      <c r="K29" s="20"/>
      <c r="L29" s="46"/>
      <c r="M29" s="32">
        <f aca="true" t="shared" si="1" ref="M29:M38">L29*114.3*1.202*1.15</f>
        <v>0</v>
      </c>
    </row>
    <row r="30" spans="10:13" ht="12.75">
      <c r="J30" s="20">
        <v>7</v>
      </c>
      <c r="K30" s="20"/>
      <c r="L30" s="46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3468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923.5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477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28">
        <f>SUM(L24:L38)</f>
        <v>9.635</v>
      </c>
      <c r="M39" s="33">
        <f>SUM(M24:M38)</f>
        <v>1522.3000351499998</v>
      </c>
    </row>
    <row r="40" spans="1:11" ht="12.75">
      <c r="A40" s="2" t="s">
        <v>6</v>
      </c>
      <c r="F40" s="11">
        <f>51677.04+0.01</f>
        <v>51677.05</v>
      </c>
      <c r="K40" s="1" t="s">
        <v>61</v>
      </c>
    </row>
    <row r="41" spans="1:13" ht="12.75">
      <c r="A41" t="s">
        <v>7</v>
      </c>
      <c r="F41" s="5">
        <f>47766.27</f>
        <v>47766.27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0.9243226925685579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126</v>
      </c>
      <c r="F43" s="5">
        <f>250+400+250+400</f>
        <v>1300</v>
      </c>
      <c r="J43" s="20">
        <v>1</v>
      </c>
      <c r="K43" s="20" t="s">
        <v>137</v>
      </c>
      <c r="L43" s="25" t="s">
        <v>138</v>
      </c>
      <c r="M43" s="25">
        <f>4*91.81</f>
        <v>367.24</v>
      </c>
    </row>
    <row r="44" spans="1:13" ht="12.75">
      <c r="A44" s="3" t="s">
        <v>9</v>
      </c>
      <c r="B44" s="3"/>
      <c r="C44" s="3"/>
      <c r="D44" s="3"/>
      <c r="E44" s="1"/>
      <c r="F44" s="31">
        <f>F41+F43</f>
        <v>49066.27</v>
      </c>
      <c r="J44" s="20">
        <v>2</v>
      </c>
      <c r="K44" s="20" t="s">
        <v>139</v>
      </c>
      <c r="L44" s="25" t="s">
        <v>140</v>
      </c>
      <c r="M44" s="25">
        <f>4*159.99</f>
        <v>639.96</v>
      </c>
    </row>
    <row r="45" spans="10:13" ht="12.75">
      <c r="J45" s="20">
        <v>3</v>
      </c>
      <c r="K45" s="20" t="s">
        <v>142</v>
      </c>
      <c r="L45" s="25" t="s">
        <v>143</v>
      </c>
      <c r="M45" s="25">
        <f>9*14.5</f>
        <v>130.5</v>
      </c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v>5781.62</v>
      </c>
      <c r="J49" s="20">
        <v>7</v>
      </c>
      <c r="K49" s="20"/>
      <c r="L49" s="25"/>
      <c r="M49" s="46"/>
    </row>
    <row r="50" spans="1:13" ht="12.75">
      <c r="A50" s="6" t="s">
        <v>15</v>
      </c>
      <c r="F50" s="11">
        <f>(2400+133.33)*1.202</f>
        <v>3045.0626599999996</v>
      </c>
      <c r="J50" s="20">
        <v>8</v>
      </c>
      <c r="K50" s="20"/>
      <c r="L50" s="25"/>
      <c r="M50" s="25"/>
    </row>
    <row r="51" spans="1:13" ht="12.75">
      <c r="A51" s="6" t="s">
        <v>82</v>
      </c>
      <c r="E51" s="5">
        <v>0.53</v>
      </c>
      <c r="F51" s="5">
        <f>E51*E33</f>
        <v>1838.0400000000002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10664.72266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C54" s="13"/>
      <c r="D54" s="45">
        <v>1.89</v>
      </c>
      <c r="E54" s="13" t="s">
        <v>14</v>
      </c>
      <c r="F54" s="11">
        <f>E33*D54</f>
        <v>6554.5199999999995</v>
      </c>
      <c r="J54" s="20">
        <v>12</v>
      </c>
      <c r="K54" s="20"/>
      <c r="L54" s="25"/>
      <c r="M54" s="25"/>
    </row>
    <row r="55" spans="1:13" ht="12.75">
      <c r="A55" t="s">
        <v>78</v>
      </c>
      <c r="B55">
        <v>923.5</v>
      </c>
      <c r="C55" t="s">
        <v>13</v>
      </c>
      <c r="D55" s="5">
        <v>0.4</v>
      </c>
      <c r="E55" t="s">
        <v>14</v>
      </c>
      <c r="F55" s="11">
        <f>B55*D55</f>
        <v>369.40000000000003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6923.919999999999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>
        <v>166649</v>
      </c>
      <c r="D58">
        <v>228935.4</v>
      </c>
      <c r="E58">
        <v>3468</v>
      </c>
      <c r="F58" s="34">
        <f>C58/D58*E58</f>
        <v>2524.4620622236666</v>
      </c>
      <c r="J58" s="20">
        <v>17</v>
      </c>
      <c r="K58" s="20"/>
      <c r="L58" s="25"/>
      <c r="M58" s="25"/>
    </row>
    <row r="59" spans="1:13" ht="12.75">
      <c r="A59" t="s">
        <v>20</v>
      </c>
      <c r="F59" s="34">
        <f>M20</f>
        <v>1390.372632</v>
      </c>
      <c r="J59" s="20">
        <v>18</v>
      </c>
      <c r="K59" s="20"/>
      <c r="L59" s="25"/>
      <c r="M59" s="25"/>
    </row>
    <row r="60" spans="1:13" ht="12.75">
      <c r="A60" t="s">
        <v>21</v>
      </c>
      <c r="F60" s="11">
        <f>M39</f>
        <v>1522.3000351499998</v>
      </c>
      <c r="J60" s="20">
        <v>19</v>
      </c>
      <c r="K60" s="20"/>
      <c r="L60" s="25"/>
      <c r="M60" s="25"/>
    </row>
    <row r="61" spans="1:13" ht="12.75">
      <c r="A61" t="s">
        <v>71</v>
      </c>
      <c r="F61" s="5">
        <v>0</v>
      </c>
      <c r="J61" s="20">
        <v>20</v>
      </c>
      <c r="K61" s="20"/>
      <c r="L61" s="25"/>
      <c r="M61" s="25"/>
    </row>
    <row r="62" spans="1:13" ht="12.75">
      <c r="A62" t="s">
        <v>22</v>
      </c>
      <c r="F62" s="11">
        <f>M81</f>
        <v>1137.7</v>
      </c>
      <c r="J62" s="20">
        <v>21</v>
      </c>
      <c r="K62" s="20"/>
      <c r="L62" s="25"/>
      <c r="M62" s="25"/>
    </row>
    <row r="63" spans="1:13" ht="12.75">
      <c r="A63" t="s">
        <v>23</v>
      </c>
      <c r="F63" s="5"/>
      <c r="J63" s="20">
        <v>22</v>
      </c>
      <c r="K63" s="20"/>
      <c r="L63" s="25"/>
      <c r="M63" s="25"/>
    </row>
    <row r="64" spans="1:13" ht="12.75">
      <c r="A64" t="s">
        <v>24</v>
      </c>
      <c r="F64" s="5"/>
      <c r="J64" s="20">
        <v>23</v>
      </c>
      <c r="K64" s="20"/>
      <c r="L64" s="25"/>
      <c r="M64" s="25"/>
    </row>
    <row r="65" spans="2:13" ht="12.75">
      <c r="B65">
        <v>3468</v>
      </c>
      <c r="C65" t="s">
        <v>13</v>
      </c>
      <c r="D65" s="11">
        <v>0.24</v>
      </c>
      <c r="E65" t="s">
        <v>14</v>
      </c>
      <c r="F65" s="11">
        <f>B65*D65</f>
        <v>832.3199999999999</v>
      </c>
      <c r="J65" s="20">
        <v>24</v>
      </c>
      <c r="K65" s="20"/>
      <c r="L65" s="25"/>
      <c r="M65" s="25"/>
    </row>
    <row r="66" spans="1:13" ht="12.75">
      <c r="A66" t="s">
        <v>83</v>
      </c>
      <c r="D66" s="11"/>
      <c r="F66" s="11">
        <f>D66*E33</f>
        <v>0</v>
      </c>
      <c r="J66" s="20">
        <v>25</v>
      </c>
      <c r="K66" s="20"/>
      <c r="L66" s="25"/>
      <c r="M66" s="25"/>
    </row>
    <row r="67" spans="1:13" ht="12.75">
      <c r="A67" s="54" t="s">
        <v>128</v>
      </c>
      <c r="B67" s="54"/>
      <c r="C67" s="54"/>
      <c r="D67" s="55">
        <v>0.87</v>
      </c>
      <c r="E67" s="54"/>
      <c r="F67" s="55">
        <v>0</v>
      </c>
      <c r="J67" s="20">
        <v>26</v>
      </c>
      <c r="K67" s="20"/>
      <c r="L67" s="25"/>
      <c r="M67" s="25"/>
    </row>
    <row r="68" spans="1:13" ht="12.75">
      <c r="A68" s="4" t="s">
        <v>25</v>
      </c>
      <c r="B68" s="10"/>
      <c r="C68" s="10"/>
      <c r="F68" s="31">
        <f>SUM(F58:F67)</f>
        <v>7407.154729373666</v>
      </c>
      <c r="J68" s="20">
        <v>27</v>
      </c>
      <c r="K68" s="20"/>
      <c r="L68" s="25"/>
      <c r="M68" s="25"/>
    </row>
    <row r="69" spans="1:13" ht="12.75">
      <c r="A69" s="4" t="s">
        <v>26</v>
      </c>
      <c r="J69" s="20">
        <v>28</v>
      </c>
      <c r="K69" s="20"/>
      <c r="L69" s="25"/>
      <c r="M69" s="25"/>
    </row>
    <row r="70" spans="1:13" ht="12.75">
      <c r="A70" t="s">
        <v>27</v>
      </c>
      <c r="B70">
        <v>3468</v>
      </c>
      <c r="C70" t="s">
        <v>65</v>
      </c>
      <c r="D70" s="5">
        <v>0.26</v>
      </c>
      <c r="E70" t="s">
        <v>14</v>
      </c>
      <c r="F70" s="11">
        <f>B70*D70</f>
        <v>901.6800000000001</v>
      </c>
      <c r="J70" s="20">
        <v>29</v>
      </c>
      <c r="K70" s="20"/>
      <c r="L70" s="25"/>
      <c r="M70" s="25"/>
    </row>
    <row r="71" spans="1:13" ht="12.75">
      <c r="A71" t="s">
        <v>28</v>
      </c>
      <c r="J71" s="20">
        <v>30</v>
      </c>
      <c r="K71" s="20"/>
      <c r="L71" s="25"/>
      <c r="M71" s="25"/>
    </row>
    <row r="72" spans="1:13" ht="12.75">
      <c r="A72" s="7" t="s">
        <v>72</v>
      </c>
      <c r="J72" s="20">
        <v>31</v>
      </c>
      <c r="K72" s="20"/>
      <c r="L72" s="25"/>
      <c r="M72" s="25"/>
    </row>
    <row r="73" spans="2:13" ht="12.75">
      <c r="B73">
        <v>3468</v>
      </c>
      <c r="C73" t="s">
        <v>13</v>
      </c>
      <c r="D73" s="11">
        <v>1.34</v>
      </c>
      <c r="E73" t="s">
        <v>14</v>
      </c>
      <c r="F73" s="11">
        <f>B73*D73</f>
        <v>4647.12</v>
      </c>
      <c r="J73" s="20">
        <v>32</v>
      </c>
      <c r="K73" s="20"/>
      <c r="L73" s="25"/>
      <c r="M73" s="25"/>
    </row>
    <row r="74" spans="1:13" ht="12.75">
      <c r="A74" s="4" t="s">
        <v>29</v>
      </c>
      <c r="F74" s="31">
        <f>F70+F73</f>
        <v>5548.8</v>
      </c>
      <c r="J74" s="20">
        <v>33</v>
      </c>
      <c r="K74" s="20"/>
      <c r="L74" s="25"/>
      <c r="M74" s="25"/>
    </row>
    <row r="75" spans="1:13" ht="12.75">
      <c r="A75" s="4" t="s">
        <v>30</v>
      </c>
      <c r="J75" s="20">
        <v>34</v>
      </c>
      <c r="K75" s="20"/>
      <c r="L75" s="25"/>
      <c r="M75" s="25"/>
    </row>
    <row r="76" spans="1:13" ht="12.75">
      <c r="A76" s="7" t="s">
        <v>73</v>
      </c>
      <c r="B76" s="7"/>
      <c r="C76" s="7"/>
      <c r="D76" s="7"/>
      <c r="E76" s="7"/>
      <c r="F76" s="7"/>
      <c r="J76" s="20">
        <v>35</v>
      </c>
      <c r="K76" s="20"/>
      <c r="L76" s="25"/>
      <c r="M76" s="25"/>
    </row>
    <row r="77" spans="2:13" ht="12.75">
      <c r="B77">
        <v>3468</v>
      </c>
      <c r="C77" t="s">
        <v>13</v>
      </c>
      <c r="D77" s="11">
        <v>2.67</v>
      </c>
      <c r="E77" t="s">
        <v>14</v>
      </c>
      <c r="F77" s="11">
        <f>B77*D77</f>
        <v>9259.56</v>
      </c>
      <c r="J77" s="20">
        <v>36</v>
      </c>
      <c r="K77" s="20"/>
      <c r="L77" s="25"/>
      <c r="M77" s="25"/>
    </row>
    <row r="78" spans="1:13" ht="12.75">
      <c r="A78" s="4" t="s">
        <v>31</v>
      </c>
      <c r="F78" s="8">
        <f>SUM(F77)</f>
        <v>9259.56</v>
      </c>
      <c r="J78" s="20">
        <v>37</v>
      </c>
      <c r="K78" s="20"/>
      <c r="L78" s="25"/>
      <c r="M78" s="25"/>
    </row>
    <row r="79" spans="1:13" ht="12.75">
      <c r="A79" s="47" t="s">
        <v>77</v>
      </c>
      <c r="B79" s="48"/>
      <c r="C79" s="48"/>
      <c r="D79" s="49">
        <v>2.44</v>
      </c>
      <c r="E79" s="48"/>
      <c r="F79" s="50">
        <f>D79*E33</f>
        <v>8461.92</v>
      </c>
      <c r="J79" s="20">
        <v>38</v>
      </c>
      <c r="K79" s="20"/>
      <c r="L79" s="25"/>
      <c r="M79" s="25"/>
    </row>
    <row r="80" spans="1:13" ht="12.75">
      <c r="A80" s="1" t="s">
        <v>32</v>
      </c>
      <c r="B80" s="1"/>
      <c r="F80" s="31">
        <f>F52+F56+F68+F74+F78+F79</f>
        <v>48266.07738937366</v>
      </c>
      <c r="J80" s="20">
        <v>39</v>
      </c>
      <c r="K80" s="20"/>
      <c r="L80" s="25"/>
      <c r="M80" s="25"/>
    </row>
    <row r="81" spans="1:13" ht="12.75">
      <c r="A81" s="1" t="s">
        <v>75</v>
      </c>
      <c r="B81" s="35"/>
      <c r="C81" s="35">
        <v>0.058</v>
      </c>
      <c r="D81" s="1"/>
      <c r="E81" s="1"/>
      <c r="F81" s="31">
        <f>F80*5.8%</f>
        <v>2799.4324885836722</v>
      </c>
      <c r="J81" s="20"/>
      <c r="K81" s="20"/>
      <c r="L81" s="30" t="s">
        <v>64</v>
      </c>
      <c r="M81" s="33">
        <f>SUM(M43:M80)</f>
        <v>1137.7</v>
      </c>
    </row>
    <row r="82" spans="1:6" ht="12.75">
      <c r="A82" s="1"/>
      <c r="B82" s="35" t="s">
        <v>130</v>
      </c>
      <c r="C82" s="35"/>
      <c r="D82" s="1"/>
      <c r="E82" s="58"/>
      <c r="F82" s="59">
        <v>2401.88</v>
      </c>
    </row>
    <row r="83" spans="1:6" ht="12.75">
      <c r="A83" s="1"/>
      <c r="B83" s="35" t="s">
        <v>131</v>
      </c>
      <c r="C83" s="35"/>
      <c r="D83" s="1"/>
      <c r="E83" s="58"/>
      <c r="F83" s="59">
        <v>485.81</v>
      </c>
    </row>
    <row r="84" spans="1:6" ht="12.75">
      <c r="A84" s="1"/>
      <c r="B84" s="35" t="s">
        <v>132</v>
      </c>
      <c r="C84" s="35"/>
      <c r="D84" s="1"/>
      <c r="E84" s="58"/>
      <c r="F84" s="59">
        <v>3157.75</v>
      </c>
    </row>
    <row r="85" spans="1:9" ht="15">
      <c r="A85" s="12" t="s">
        <v>34</v>
      </c>
      <c r="B85" s="12"/>
      <c r="C85" s="12"/>
      <c r="D85" s="12"/>
      <c r="E85" s="12"/>
      <c r="F85" s="42">
        <f>F80+F81+F82+F83+F84</f>
        <v>57110.949877957326</v>
      </c>
      <c r="I85" s="7"/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133</v>
      </c>
    </row>
    <row r="87" spans="1:6" ht="12.75">
      <c r="A87" s="13"/>
      <c r="B87" s="38">
        <v>43435</v>
      </c>
      <c r="C87" s="39">
        <v>-426147</v>
      </c>
      <c r="D87" s="43">
        <f>F44</f>
        <v>49066.27</v>
      </c>
      <c r="E87" s="43">
        <f>F85</f>
        <v>57110.949877957326</v>
      </c>
      <c r="F87" s="44">
        <f>C87+D87-E87</f>
        <v>-434191.67987795733</v>
      </c>
    </row>
    <row r="89" spans="1:6" ht="13.5" thickBot="1">
      <c r="A89" t="s">
        <v>111</v>
      </c>
      <c r="C89" s="52">
        <v>43070</v>
      </c>
      <c r="D89" s="8" t="s">
        <v>112</v>
      </c>
      <c r="E89" s="52">
        <v>43100</v>
      </c>
      <c r="F89" t="s">
        <v>113</v>
      </c>
    </row>
    <row r="90" spans="1:7" ht="13.5" thickBot="1">
      <c r="A90" t="s">
        <v>114</v>
      </c>
      <c r="F90" s="53">
        <f>E87</f>
        <v>57110.949877957326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6" ht="12.75">
      <c r="A106" t="s">
        <v>125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2017-08-21T12:54:38Z</cp:lastPrinted>
  <dcterms:created xsi:type="dcterms:W3CDTF">2008-08-18T07:30:19Z</dcterms:created>
  <dcterms:modified xsi:type="dcterms:W3CDTF">2018-03-28T06:06:40Z</dcterms:modified>
  <cp:category/>
  <cp:version/>
  <cp:contentType/>
  <cp:contentStatus/>
</cp:coreProperties>
</file>