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<sst xmlns="http://schemas.openxmlformats.org/spreadsheetml/2006/main" count="187" uniqueCount="159">
  <si>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</si>
  <si>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</si>
  <si>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</si>
  <si>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</si>
  <si>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</si>
  <si>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</si>
  <si>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</si>
  <si>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</si>
  <si>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</si>
  <si>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</si>
  <si>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</si>
  <si>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</si>
  <si>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</si>
  <si>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</si>
  <si>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</si>
  <si>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</si>
  <si>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</si>
  <si>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</si>
  <si>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</si>
  <si>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</si>
  <si>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</si>
  <si>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</si>
  <si>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</si>
  <si>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</si>
  <si>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</si>
  <si>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</si>
  <si>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</si>
  <si>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</si>
  <si>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</si>
  <si>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</si>
  <si>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</si>
  <si>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</si>
  <si>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</si>
  <si>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</si>
  <si>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</si>
  <si>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</si>
  <si>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</si>
  <si>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</si>
  <si>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</si>
  <si>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</si>
  <si>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</si>
  <si>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</si>
  <si>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</si>
  <si>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</si>
  <si>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</si>
  <si>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</si>
  <si>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</si>
  <si>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</si>
  <si>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</si>
  <si>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</si>
  <si>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</si>
  <si>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</si>
  <si>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</si>
  <si>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</si>
  <si>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</si>
  <si>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</si>
  <si>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</si>
  <si>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</si>
  <si>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</si>
  <si>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</si>
  <si>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</si>
  <si>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</si>
  <si>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</si>
  <si>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</si>
  <si>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</si>
  <si>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</si>
  <si>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</si>
  <si>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</si>
  <si>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</si>
  <si>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</si>
  <si>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</si>
  <si>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</si>
  <si>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</si>
  <si>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</si>
  <si>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</si>
  <si>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</si>
  <si>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</si>
  <si>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</si>
  <si>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</si>
  <si>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</si>
  <si>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</si>
  <si>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</si>
  <si>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</si>
  <si>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</si>
  <si>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</si>
  <si>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</si>
  <si>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</si>
  <si>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</si>
  <si>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</si>
  <si>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</si>
  <si>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</si>
  <si>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</si>
  <si>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</si>
  <si>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</si>
  <si>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</si>
  <si>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</si>
  <si>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</si>
  <si>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</si>
  <si>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</si>
  <si>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</si>
  <si>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</si>
  <si>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</si>
  <si>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</si>
  <si>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</si>
  <si>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</si>
  <si>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</si>
  <si>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</si>
  <si>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</si>
  <si>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</si>
  <si>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</si>
  <si>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</si>
  <si>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</si>
  <si>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</si>
  <si>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</si>
  <si>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</si>
  <si>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</si>
  <si>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</si>
  <si>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</si>
  <si>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</si>
  <si>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</si>
  <si>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</si>
  <si>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</si>
  <si>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</si>
  <si>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</si>
  <si>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</si>
  <si>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</si>
  <si>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почта,аптека,Сен-ва,С.Банк.спарк,комстар,ростелеком.)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</si>
  <si>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</si>
  <si>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</si>
  <si>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</si>
  <si>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</si>
  <si>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</si>
  <si>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</si>
  <si>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</si>
  <si>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</si>
  <si>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смена вентиля д 20 (2шт) маст.</t>
  </si>
  <si>
    <t>смена труб д 25 п.пр. (3мп) маст.</t>
  </si>
  <si>
    <t>смена труб д 20 п.пр. (2мп) маст.</t>
  </si>
  <si>
    <t>труба д 25 п.пр.</t>
  </si>
  <si>
    <t>3мп</t>
  </si>
  <si>
    <t>бочонок 20</t>
  </si>
  <si>
    <t>2шт</t>
  </si>
  <si>
    <t>вентиль д 20</t>
  </si>
  <si>
    <t>муфта 25</t>
  </si>
  <si>
    <t>1шт</t>
  </si>
  <si>
    <t>муфта раз.25</t>
  </si>
  <si>
    <t>труба д 20 п.пр.</t>
  </si>
  <si>
    <t>2мп</t>
  </si>
  <si>
    <t>тройник 25х20</t>
  </si>
  <si>
    <t xml:space="preserve">покраска эл.узла (1шт) </t>
  </si>
  <si>
    <t>краска</t>
  </si>
  <si>
    <t>1кг</t>
  </si>
  <si>
    <t>смена ламп (20шт) п-д 2,3</t>
  </si>
  <si>
    <t>лампа</t>
  </si>
  <si>
    <t>20шт</t>
  </si>
  <si>
    <t>патрон</t>
  </si>
  <si>
    <t>смена эл. Провода (3мп) п-д3</t>
  </si>
  <si>
    <t>эл. Провод</t>
  </si>
  <si>
    <t>смена патрона (2шт) п-д2,3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</si>
</sst>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4">
        <f>L6*114.3*1.202</f>
        <v>564.667146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4">
        <f t="shared" si="0"/>
        <v>1030.4144999999999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18.6</v>
      </c>
      <c r="M20" s="34">
        <f>SUM(M6:M19)</f>
        <v>2555.42796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4">
        <f>0.03*184.3</f>
        <v>5.529</v>
      </c>
      <c r="M24" s="33">
        <f aca="true" t="shared" si="1" ref="M24:M35">L24*114.3*1.202*1.15</f>
        <v>873.5648048099999</v>
      </c>
    </row>
    <row r="25" spans="1:13" ht="12.75">
      <c r="A25" t="s">
        <v>106</v>
      </c>
      <c r="J25" s="20">
        <v>2</v>
      </c>
      <c r="K25" s="20" t="s">
        <v>135</v>
      </c>
      <c r="L25" s="25">
        <f>0.02*81</f>
        <v>1.62</v>
      </c>
      <c r="M25" s="33">
        <f t="shared" si="1"/>
        <v>255.95496179999995</v>
      </c>
    </row>
    <row r="26" spans="1:13" ht="12.75">
      <c r="A26" t="s">
        <v>107</v>
      </c>
      <c r="J26" s="20">
        <v>3</v>
      </c>
      <c r="K26" s="20" t="s">
        <v>137</v>
      </c>
      <c r="L26" s="25">
        <f>0.02*224.9</f>
        <v>4.498</v>
      </c>
      <c r="M26" s="33">
        <f t="shared" si="1"/>
        <v>710.6700112199999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 t="s">
        <v>149</v>
      </c>
      <c r="L27" s="54">
        <v>3.12</v>
      </c>
      <c r="M27" s="33">
        <f t="shared" si="1"/>
        <v>492.95029679999993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25">
        <f>0.2*7.1</f>
        <v>1.42</v>
      </c>
      <c r="M28" s="33">
        <f t="shared" si="1"/>
        <v>224.35558379999995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158</v>
      </c>
      <c r="L29" s="25">
        <f>0.02*39.6</f>
        <v>0.792</v>
      </c>
      <c r="M29" s="33">
        <f t="shared" si="1"/>
        <v>125.13353687999998</v>
      </c>
    </row>
    <row r="30" spans="10:13" ht="12.75">
      <c r="J30" s="20">
        <v>7</v>
      </c>
      <c r="K30" s="20" t="s">
        <v>156</v>
      </c>
      <c r="L30" s="25">
        <f>0.03*19</f>
        <v>0.57</v>
      </c>
      <c r="M30" s="33">
        <f t="shared" si="1"/>
        <v>90.05822729999998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17.549</v>
      </c>
      <c r="M36" s="35">
        <f>SUM(M24:M35)</f>
        <v>2772.6874226099994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f>51991.86+-890.54</f>
        <v>51101.32</v>
      </c>
      <c r="J40" s="45">
        <v>1</v>
      </c>
      <c r="K40" s="43" t="s">
        <v>138</v>
      </c>
      <c r="L40" s="23" t="s">
        <v>139</v>
      </c>
      <c r="M40" s="23">
        <f>3*94</f>
        <v>282</v>
      </c>
    </row>
    <row r="41" spans="1:13" ht="12.75">
      <c r="A41" t="s">
        <v>7</v>
      </c>
      <c r="F41" s="5">
        <f>44883.72</f>
        <v>44883.72</v>
      </c>
      <c r="J41" s="45">
        <v>2</v>
      </c>
      <c r="K41" s="43" t="s">
        <v>140</v>
      </c>
      <c r="L41" s="23" t="s">
        <v>141</v>
      </c>
      <c r="M41" s="23">
        <f>2*26</f>
        <v>52</v>
      </c>
    </row>
    <row r="42" spans="2:13" ht="12.75">
      <c r="B42" t="s">
        <v>8</v>
      </c>
      <c r="F42" s="9">
        <f>F41/F40</f>
        <v>0.8783279962239723</v>
      </c>
      <c r="J42" s="45">
        <v>3</v>
      </c>
      <c r="K42" s="43" t="s">
        <v>142</v>
      </c>
      <c r="L42" s="23" t="s">
        <v>141</v>
      </c>
      <c r="M42" s="23">
        <f>2*331</f>
        <v>662</v>
      </c>
    </row>
    <row r="43" spans="1:13" ht="12.75">
      <c r="A43" s="7" t="s">
        <v>126</v>
      </c>
      <c r="B43" s="7"/>
      <c r="C43" s="7"/>
      <c r="D43" s="7"/>
      <c r="E43" s="7"/>
      <c r="F43" s="5">
        <f>2974.13+266.9+270.73+1275.72+250+250+400</f>
        <v>5687.4800000000005</v>
      </c>
      <c r="J43" s="45">
        <v>4</v>
      </c>
      <c r="K43" s="43" t="s">
        <v>143</v>
      </c>
      <c r="L43" s="23" t="s">
        <v>144</v>
      </c>
      <c r="M43" s="23">
        <v>80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50571.200000000004</v>
      </c>
      <c r="J44" s="45">
        <v>5</v>
      </c>
      <c r="K44" s="43" t="s">
        <v>145</v>
      </c>
      <c r="L44" s="23" t="s">
        <v>144</v>
      </c>
      <c r="M44" s="23">
        <v>131.5</v>
      </c>
    </row>
    <row r="45" spans="6:13" ht="12.75">
      <c r="F45" s="5"/>
      <c r="J45" s="45">
        <v>6</v>
      </c>
      <c r="K45" s="43" t="s">
        <v>146</v>
      </c>
      <c r="L45" s="23" t="s">
        <v>147</v>
      </c>
      <c r="M45" s="23">
        <f>2*65</f>
        <v>130</v>
      </c>
    </row>
    <row r="46" spans="2:13" ht="12.75">
      <c r="B46" s="1" t="s">
        <v>10</v>
      </c>
      <c r="C46" s="1"/>
      <c r="J46" s="46">
        <v>7</v>
      </c>
      <c r="K46" s="20" t="s">
        <v>148</v>
      </c>
      <c r="L46" s="25" t="s">
        <v>141</v>
      </c>
      <c r="M46" s="25">
        <f>2*7.01</f>
        <v>14.02</v>
      </c>
    </row>
    <row r="47" spans="10:13" ht="12.75">
      <c r="J47" s="46">
        <v>8</v>
      </c>
      <c r="K47" s="44" t="s">
        <v>150</v>
      </c>
      <c r="L47" s="25" t="s">
        <v>151</v>
      </c>
      <c r="M47" s="25">
        <v>83.69</v>
      </c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 t="s">
        <v>153</v>
      </c>
      <c r="L48" s="25" t="s">
        <v>154</v>
      </c>
      <c r="M48" s="25">
        <f>20*13</f>
        <v>260</v>
      </c>
    </row>
    <row r="49" spans="1:13" ht="12.75">
      <c r="A49" t="s">
        <v>12</v>
      </c>
      <c r="F49" s="5">
        <v>6937.94</v>
      </c>
      <c r="J49" s="46">
        <v>10</v>
      </c>
      <c r="K49" s="44" t="s">
        <v>155</v>
      </c>
      <c r="L49" s="25" t="s">
        <v>141</v>
      </c>
      <c r="M49" s="25">
        <f>2*18.3</f>
        <v>36.6</v>
      </c>
    </row>
    <row r="50" spans="1:13" ht="12.75">
      <c r="A50" s="6" t="s">
        <v>15</v>
      </c>
      <c r="F50" s="11">
        <f>2000*1.202</f>
        <v>2404</v>
      </c>
      <c r="J50" s="46">
        <v>11</v>
      </c>
      <c r="K50" s="44" t="s">
        <v>157</v>
      </c>
      <c r="L50" s="25" t="s">
        <v>139</v>
      </c>
      <c r="M50" s="25">
        <f>3*7.42</f>
        <v>22.259999999999998</v>
      </c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9341.939999999999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1.92</v>
      </c>
      <c r="E54" s="13" t="s">
        <v>14</v>
      </c>
      <c r="F54" s="11">
        <f>E33*D54</f>
        <v>7047.744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7047.744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161506</v>
      </c>
      <c r="D58">
        <v>228935.4</v>
      </c>
      <c r="E58">
        <v>3670.7</v>
      </c>
      <c r="F58" s="36">
        <f>C58/D58*E58</f>
        <v>2589.5517870980198</v>
      </c>
      <c r="J58" s="20"/>
      <c r="K58" s="20"/>
      <c r="L58" s="31" t="s">
        <v>65</v>
      </c>
      <c r="M58" s="28">
        <f>SUM(M40:M57)</f>
        <v>1754.07</v>
      </c>
    </row>
    <row r="59" spans="1:6" ht="12.75">
      <c r="A59" t="s">
        <v>20</v>
      </c>
      <c r="F59" s="36">
        <f>M20</f>
        <v>2555.42796</v>
      </c>
    </row>
    <row r="60" spans="1:6" ht="12.75">
      <c r="A60" t="s">
        <v>21</v>
      </c>
      <c r="F60" s="11">
        <f>M36</f>
        <v>2772.6874226099994</v>
      </c>
    </row>
    <row r="61" spans="1:6" ht="12.75">
      <c r="A61" t="s">
        <v>70</v>
      </c>
      <c r="F61" s="5">
        <f>0*600*1.202</f>
        <v>0</v>
      </c>
    </row>
    <row r="62" spans="1:6" ht="12.75">
      <c r="A62" t="s">
        <v>22</v>
      </c>
      <c r="F62" s="5">
        <f>M58</f>
        <v>1754.07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0.23</v>
      </c>
      <c r="E65" t="s">
        <v>14</v>
      </c>
      <c r="F65" s="11">
        <f>B65*D65</f>
        <v>844.261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10515.998169708018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0.21</v>
      </c>
      <c r="E70" t="s">
        <v>14</v>
      </c>
      <c r="F70" s="11">
        <f>B70*D70</f>
        <v>770.847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1.01</v>
      </c>
      <c r="E73" t="s">
        <v>14</v>
      </c>
      <c r="F73" s="5">
        <f>B73*D73</f>
        <v>3707.4069999999997</v>
      </c>
    </row>
    <row r="74" spans="1:6" ht="12.75">
      <c r="A74" s="10" t="s">
        <v>29</v>
      </c>
      <c r="F74" s="8">
        <f>F70+F73</f>
        <v>4478.254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2.4</v>
      </c>
      <c r="E77" t="s">
        <v>14</v>
      </c>
      <c r="F77" s="11">
        <f>B77*D77</f>
        <v>8809.679999999998</v>
      </c>
    </row>
    <row r="78" spans="1:6" ht="12.75">
      <c r="A78" s="4" t="s">
        <v>31</v>
      </c>
      <c r="F78" s="32">
        <f>SUM(F77)</f>
        <v>8809.679999999998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40193.61616970802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2331.229737843065</v>
      </c>
      <c r="I81" s="7"/>
    </row>
    <row r="82" spans="1:9" ht="12.75">
      <c r="A82" s="1"/>
      <c r="B82" s="37" t="s">
        <v>129</v>
      </c>
      <c r="C82" s="37"/>
      <c r="D82" s="1"/>
      <c r="E82" s="66"/>
      <c r="F82" s="67">
        <v>2264.86</v>
      </c>
      <c r="I82" s="7"/>
    </row>
    <row r="83" spans="1:9" ht="12.75">
      <c r="A83" s="1"/>
      <c r="B83" s="37" t="s">
        <v>130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131</v>
      </c>
      <c r="C84" s="37"/>
      <c r="D84" s="1"/>
      <c r="E84" s="66"/>
      <c r="F84" s="6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45083.40590755108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42979</v>
      </c>
      <c r="C87" s="42">
        <v>155314</v>
      </c>
      <c r="D87" s="48">
        <f>F44</f>
        <v>50571.200000000004</v>
      </c>
      <c r="E87" s="48">
        <f>F85</f>
        <v>45083.40590755108</v>
      </c>
      <c r="F87" s="49">
        <f>C87+D87-E87</f>
        <v>160801.79409244892</v>
      </c>
    </row>
    <row r="89" spans="1:6" ht="13.5" thickBot="1">
      <c r="A89" t="s">
        <v>111</v>
      </c>
      <c r="C89" s="62">
        <v>42979</v>
      </c>
      <c r="D89" s="8" t="s">
        <v>112</v>
      </c>
      <c r="E89" s="62">
        <v>43038</v>
      </c>
      <c r="F89" t="s">
        <v>113</v>
      </c>
    </row>
    <row r="90" spans="1:7" ht="13.5" thickBot="1">
      <c r="A90" t="s">
        <v>114</v>
      </c>
      <c r="F90" s="63">
        <f>E87</f>
        <v>45083.40590755108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2017-08-21T12:45:18Z</cp:lastPrinted>
  <dcterms:created xsi:type="dcterms:W3CDTF">2008-08-18T07:30:19Z</dcterms:created>
  <dcterms:modified xsi:type="dcterms:W3CDTF">2017-12-05T13:12:26Z</dcterms:modified>
  <cp:category/>
  <cp:version/>
  <cp:contentType/>
  <cp:contentStatus/>
</cp:coreProperties>
</file>