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<sst xmlns="http://schemas.openxmlformats.org/spreadsheetml/2006/main" count="162" uniqueCount="141">
  <si>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</si>
  <si>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</si>
  <si>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</si>
  <si>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</si>
  <si>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</si>
  <si>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</si>
  <si>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</si>
  <si>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</si>
  <si>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</si>
  <si>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</si>
  <si>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</si>
  <si>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</si>
  <si>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</si>
  <si>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</si>
  <si>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</si>
  <si>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</si>
  <si>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</si>
  <si>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</si>
  <si>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</si>
  <si>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</si>
  <si>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</si>
  <si>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</si>
  <si>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</si>
  <si>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</si>
  <si>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</si>
  <si>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</si>
  <si>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</si>
  <si>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</si>
  <si>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</si>
  <si>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</si>
  <si>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</si>
  <si>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</si>
  <si>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</si>
  <si>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</si>
  <si>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</si>
  <si>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</si>
  <si>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</si>
  <si>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</si>
  <si>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</si>
  <si>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</si>
  <si>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</si>
  <si>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</si>
  <si>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</si>
  <si>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</si>
  <si>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</si>
  <si>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</si>
  <si>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</si>
  <si>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</si>
  <si>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</si>
  <si>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</si>
  <si>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</si>
  <si>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</si>
  <si>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</si>
  <si>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</si>
  <si>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</si>
  <si>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</si>
  <si>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</si>
  <si>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</si>
  <si>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</si>
  <si>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</si>
  <si>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</si>
  <si>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</si>
  <si>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</si>
  <si>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</si>
  <si>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д.24</t>
  </si>
  <si>
    <t>остаток</t>
  </si>
  <si>
    <t>на</t>
  </si>
  <si>
    <t>поступило</t>
  </si>
  <si>
    <t>израсх.</t>
  </si>
  <si>
    <t>м2</t>
  </si>
  <si>
    <t xml:space="preserve"> ИТОГО по 3 разделу</t>
  </si>
  <si>
    <t xml:space="preserve"> ИТОГО по 2 разделу</t>
  </si>
  <si>
    <t>4) Аварийные заявки</t>
  </si>
  <si>
    <t>(з/пл. мастеров, ЕСН, услуги сбербанка)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</si>
  <si>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</si>
  <si>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</si>
  <si>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</si>
  <si>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</si>
  <si>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</si>
  <si>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</si>
  <si>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</si>
  <si>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</si>
  <si>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</si>
  <si>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</si>
  <si>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</si>
  <si>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</si>
  <si>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</si>
  <si>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</si>
  <si>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</si>
  <si>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</si>
  <si>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</si>
  <si>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</si>
  <si>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</si>
  <si>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</si>
  <si>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</si>
  <si>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</si>
  <si>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</si>
  <si>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</si>
  <si>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</si>
  <si>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</si>
  <si>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</si>
  <si>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</si>
  <si>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</si>
  <si>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</si>
  <si>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</si>
  <si>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</si>
  <si>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</si>
  <si>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</si>
  <si>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</si>
  <si>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</si>
  <si>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</si>
  <si>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</si>
  <si>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</si>
  <si>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</si>
  <si>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</si>
  <si>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</si>
  <si>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</si>
  <si>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</si>
  <si>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</si>
  <si>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</si>
  <si>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</si>
  <si>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</si>
  <si>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</si>
  <si>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</si>
  <si>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</si>
  <si>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</si>
  <si>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</si>
  <si>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</si>
  <si>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</si>
  <si>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</si>
  <si>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</si>
  <si>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</si>
  <si>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июня</t>
  </si>
  <si>
    <t>за   июнь 2017 г.</t>
  </si>
  <si>
    <t>ост.на 01.07.</t>
  </si>
  <si>
    <t>промывка, опрессовка системы отопления</t>
  </si>
  <si>
    <t>95,19</t>
  </si>
  <si>
    <t>демонтаж, монтаж эл.узла (1шт)</t>
  </si>
  <si>
    <t>смена ламп (1шт) п-д5</t>
  </si>
  <si>
    <t>лампа</t>
  </si>
  <si>
    <t>1шт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</si>
</sst>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49" fontId="0" fillId="0" borderId="16" xfId="0" applyNumberForma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4" sqref="M44"/>
    </sheetView>
  </sheetViews>
  <sheetFormatPr defaultColWidth="9.00390625" defaultRowHeight="12.75"/>
  <cols>
    <col min="1" max="1" width="15.625" style="0" customWidth="1"/>
    <col min="3" max="3" width="11.875" style="0" customWidth="1"/>
    <col min="4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85</v>
      </c>
      <c r="D2" s="8">
        <v>6</v>
      </c>
      <c r="K2" s="5" t="s">
        <v>133</v>
      </c>
    </row>
    <row r="3" spans="1:13" ht="12.75">
      <c r="A3" t="s">
        <v>86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87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132</v>
      </c>
      <c r="G5" s="8" t="s">
        <v>128</v>
      </c>
      <c r="J5" s="15"/>
      <c r="K5" s="15"/>
      <c r="L5" s="21" t="s">
        <v>39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L6*114.3*1.202</f>
        <v>0</v>
      </c>
    </row>
    <row r="7" spans="2:13" ht="12.75">
      <c r="B7" t="s">
        <v>89</v>
      </c>
      <c r="C7" s="1" t="s">
        <v>90</v>
      </c>
      <c r="D7" s="8">
        <v>24</v>
      </c>
      <c r="J7" s="14">
        <v>2</v>
      </c>
      <c r="K7" s="14" t="s">
        <v>42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43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44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45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47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46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3.74</v>
      </c>
      <c r="M13" s="46">
        <f t="shared" si="0"/>
        <v>513.833364</v>
      </c>
    </row>
    <row r="14" spans="1:13" ht="12.75">
      <c r="A14" t="s">
        <v>96</v>
      </c>
      <c r="J14" s="20">
        <v>5</v>
      </c>
      <c r="K14" s="19" t="s">
        <v>48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49</v>
      </c>
      <c r="L15" s="22"/>
      <c r="M15" s="46">
        <f t="shared" si="0"/>
        <v>0</v>
      </c>
    </row>
    <row r="16" spans="5:13" ht="12.75">
      <c r="E16" t="s">
        <v>98</v>
      </c>
      <c r="J16" s="15" t="s">
        <v>50</v>
      </c>
      <c r="K16" s="26" t="s">
        <v>51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52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54</v>
      </c>
      <c r="K18" s="26" t="s">
        <v>53</v>
      </c>
      <c r="L18" s="21">
        <v>2.25</v>
      </c>
      <c r="M18" s="46">
        <f t="shared" si="0"/>
        <v>309.12435</v>
      </c>
    </row>
    <row r="19" spans="1:13" ht="12.75">
      <c r="A19" t="s">
        <v>101</v>
      </c>
      <c r="J19" s="16" t="s">
        <v>81</v>
      </c>
      <c r="K19" s="18" t="s">
        <v>55</v>
      </c>
      <c r="L19" s="23">
        <v>0.5</v>
      </c>
      <c r="M19" s="46">
        <f t="shared" si="0"/>
        <v>68.6943</v>
      </c>
    </row>
    <row r="20" spans="1:13" ht="12.75">
      <c r="A20" t="s">
        <v>102</v>
      </c>
      <c r="J20" s="20"/>
      <c r="K20" s="27" t="s">
        <v>56</v>
      </c>
      <c r="L20" s="28">
        <f>SUM(L6:L19)</f>
        <v>6.49</v>
      </c>
      <c r="M20" s="34">
        <f>SUM(M6:M19)</f>
        <v>891.6520139999999</v>
      </c>
    </row>
    <row r="21" spans="1:11" ht="12.75">
      <c r="A21" t="s">
        <v>127</v>
      </c>
      <c r="K21" s="1" t="s">
        <v>57</v>
      </c>
    </row>
    <row r="22" spans="1:13" ht="12.75">
      <c r="A22" t="s">
        <v>103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104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105</v>
      </c>
      <c r="J24" s="20">
        <v>1</v>
      </c>
      <c r="K24" s="20" t="s">
        <v>135</v>
      </c>
      <c r="L24" s="42" t="s">
        <v>136</v>
      </c>
      <c r="M24" s="33">
        <f aca="true" t="shared" si="1" ref="M24:M38">L24*114.3*1.202*1.15</f>
        <v>15039.723959099996</v>
      </c>
    </row>
    <row r="25" spans="1:13" ht="12.75">
      <c r="A25" t="s">
        <v>106</v>
      </c>
      <c r="J25" s="20">
        <v>2</v>
      </c>
      <c r="K25" s="20" t="s">
        <v>137</v>
      </c>
      <c r="L25" s="25">
        <v>3.12</v>
      </c>
      <c r="M25" s="33">
        <f t="shared" si="1"/>
        <v>492.95029679999993</v>
      </c>
    </row>
    <row r="26" spans="1:13" ht="12.75">
      <c r="A26" t="s">
        <v>107</v>
      </c>
      <c r="J26" s="20">
        <v>3</v>
      </c>
      <c r="K26" s="20" t="s">
        <v>138</v>
      </c>
      <c r="L26" s="25">
        <v>0.071</v>
      </c>
      <c r="M26" s="33">
        <f t="shared" si="1"/>
        <v>11.217779189999998</v>
      </c>
    </row>
    <row r="27" spans="1:13" ht="12.75">
      <c r="A27" s="53" t="s">
        <v>108</v>
      </c>
      <c r="B27" s="53"/>
      <c r="C27" s="53"/>
      <c r="D27" s="53"/>
      <c r="E27" s="53"/>
      <c r="F27" s="53"/>
      <c r="G27" s="53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3422.5</v>
      </c>
      <c r="F33" t="s">
        <v>69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935.2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483.3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56</v>
      </c>
      <c r="L39" s="28">
        <f>SUM(L24:L38)</f>
        <v>3.1910000000000003</v>
      </c>
      <c r="M39" s="34">
        <f>SUM(M24:M38)</f>
        <v>15543.892035089995</v>
      </c>
    </row>
    <row r="40" spans="1:11" ht="12.75">
      <c r="A40" s="2" t="s">
        <v>6</v>
      </c>
      <c r="F40" s="11">
        <f>52801.2+1900.03</f>
        <v>54701.229999999996</v>
      </c>
      <c r="K40" s="1" t="s">
        <v>60</v>
      </c>
    </row>
    <row r="41" spans="1:13" ht="12.75">
      <c r="A41" t="s">
        <v>7</v>
      </c>
      <c r="F41" s="5">
        <f>47835.49+0.67</f>
        <v>47836.159999999996</v>
      </c>
      <c r="J41" s="22" t="s">
        <v>34</v>
      </c>
      <c r="K41" s="22"/>
      <c r="L41" s="22" t="s">
        <v>61</v>
      </c>
      <c r="M41" s="22" t="s">
        <v>40</v>
      </c>
    </row>
    <row r="42" spans="2:13" ht="12.75">
      <c r="B42" t="s">
        <v>8</v>
      </c>
      <c r="F42" s="9">
        <f>F41/F40</f>
        <v>0.8744988001183885</v>
      </c>
      <c r="J42" s="23" t="s">
        <v>35</v>
      </c>
      <c r="K42" s="23" t="s">
        <v>36</v>
      </c>
      <c r="L42" s="23"/>
      <c r="M42" s="23" t="s">
        <v>62</v>
      </c>
    </row>
    <row r="43" spans="1:13" ht="12.75">
      <c r="A43" t="s">
        <v>126</v>
      </c>
      <c r="F43" s="5">
        <f>250+400+250</f>
        <v>900</v>
      </c>
      <c r="J43" s="20">
        <v>1</v>
      </c>
      <c r="K43" s="20" t="s">
        <v>139</v>
      </c>
      <c r="L43" s="25" t="s">
        <v>140</v>
      </c>
      <c r="M43" s="25">
        <v>13.6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48736.159999999996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v>4800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v>2870.38</v>
      </c>
      <c r="J50" s="20">
        <v>8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9</v>
      </c>
      <c r="K51" s="20"/>
      <c r="L51" s="25"/>
      <c r="M51" s="25"/>
    </row>
    <row r="52" spans="1:13" ht="12.75">
      <c r="A52" s="4" t="s">
        <v>32</v>
      </c>
      <c r="F52" s="32">
        <f>F49+F50+F51</f>
        <v>7670.38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D54" s="5">
        <v>1.92</v>
      </c>
      <c r="E54" t="s">
        <v>14</v>
      </c>
      <c r="F54" s="11">
        <f>E33*D54</f>
        <v>6571.2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935.2</v>
      </c>
      <c r="C55" t="s">
        <v>13</v>
      </c>
      <c r="D55" s="11">
        <v>0.4</v>
      </c>
      <c r="E55" t="s">
        <v>14</v>
      </c>
      <c r="F55" s="11">
        <f>B55*D55</f>
        <v>374.08000000000004</v>
      </c>
      <c r="J55" s="20">
        <v>13</v>
      </c>
      <c r="K55" s="20"/>
      <c r="L55" s="25"/>
      <c r="M55" s="25"/>
    </row>
    <row r="56" spans="1:13" ht="12.75">
      <c r="A56" s="4" t="s">
        <v>71</v>
      </c>
      <c r="B56" s="10"/>
      <c r="C56" s="10"/>
      <c r="F56" s="32">
        <f>SUM(F54:F55)</f>
        <v>6945.28</v>
      </c>
      <c r="J56" s="20">
        <v>14</v>
      </c>
      <c r="K56" s="20"/>
      <c r="L56" s="25"/>
      <c r="M56" s="25"/>
    </row>
    <row r="57" spans="1:13" ht="12.75">
      <c r="A57" s="4" t="s">
        <v>17</v>
      </c>
      <c r="B57" s="4"/>
      <c r="J57" s="20">
        <v>15</v>
      </c>
      <c r="K57" s="20"/>
      <c r="L57" s="25"/>
      <c r="M57" s="25"/>
    </row>
    <row r="58" spans="1:13" ht="12.75">
      <c r="A58" t="s">
        <v>18</v>
      </c>
      <c r="C58" s="52">
        <v>161506</v>
      </c>
      <c r="D58">
        <v>228935.4</v>
      </c>
      <c r="E58">
        <v>3422.5</v>
      </c>
      <c r="F58" s="35">
        <f>C58/D58*E58</f>
        <v>2414.455278650659</v>
      </c>
      <c r="J58" s="20"/>
      <c r="K58" s="20"/>
      <c r="L58" s="31" t="s">
        <v>63</v>
      </c>
      <c r="M58" s="28">
        <f>SUM(M43:M57)</f>
        <v>13.6</v>
      </c>
    </row>
    <row r="59" spans="1:6" ht="12.75">
      <c r="A59" t="s">
        <v>19</v>
      </c>
      <c r="F59" s="35">
        <f>M20</f>
        <v>891.6520139999999</v>
      </c>
    </row>
    <row r="60" spans="1:6" ht="12.75">
      <c r="A60" t="s">
        <v>20</v>
      </c>
      <c r="F60" s="11">
        <f>M39</f>
        <v>15543.892035089995</v>
      </c>
    </row>
    <row r="61" spans="1:6" ht="12.75">
      <c r="A61" t="s">
        <v>72</v>
      </c>
      <c r="F61" s="5">
        <v>0</v>
      </c>
    </row>
    <row r="62" spans="1:6" ht="12.75">
      <c r="A62" t="s">
        <v>21</v>
      </c>
      <c r="F62" s="5">
        <f>M58</f>
        <v>13.6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3422.5</v>
      </c>
      <c r="C65" t="s">
        <v>13</v>
      </c>
      <c r="D65" s="11">
        <v>0.35</v>
      </c>
      <c r="E65" t="s">
        <v>14</v>
      </c>
      <c r="F65" s="5">
        <f>B65*D65</f>
        <v>1197.875</v>
      </c>
    </row>
    <row r="66" spans="1:6" s="52" customFormat="1" ht="12.75">
      <c r="A66" s="52" t="s">
        <v>78</v>
      </c>
      <c r="D66" s="56"/>
      <c r="F66" s="57">
        <v>0</v>
      </c>
    </row>
    <row r="67" spans="1:6" ht="12.75">
      <c r="A67" s="48" t="s">
        <v>84</v>
      </c>
      <c r="B67" s="48"/>
      <c r="C67" s="48"/>
      <c r="D67" s="51">
        <v>0</v>
      </c>
      <c r="E67" s="48"/>
      <c r="F67" s="49">
        <f>D67*E33</f>
        <v>0</v>
      </c>
    </row>
    <row r="68" spans="1:6" ht="12.75">
      <c r="A68" s="4" t="s">
        <v>70</v>
      </c>
      <c r="B68" s="10"/>
      <c r="C68" s="10"/>
      <c r="F68" s="32">
        <f>SUM(F58:F67)</f>
        <v>20061.474327740652</v>
      </c>
    </row>
    <row r="69" ht="12.75">
      <c r="A69" s="4" t="s">
        <v>24</v>
      </c>
    </row>
    <row r="70" spans="1:6" ht="12.75">
      <c r="A70" t="s">
        <v>25</v>
      </c>
      <c r="B70">
        <v>3422.5</v>
      </c>
      <c r="C70" t="s">
        <v>69</v>
      </c>
      <c r="D70" s="5">
        <v>0.2</v>
      </c>
      <c r="E70" t="s">
        <v>14</v>
      </c>
      <c r="F70" s="11">
        <f>B70*D70</f>
        <v>684.5</v>
      </c>
    </row>
    <row r="71" spans="1:6" ht="12.75">
      <c r="A71" t="s">
        <v>26</v>
      </c>
      <c r="F71" s="5"/>
    </row>
    <row r="72" spans="1:6" ht="12.75">
      <c r="A72" s="7" t="s">
        <v>73</v>
      </c>
      <c r="F72" s="5"/>
    </row>
    <row r="73" spans="2:6" ht="12.75">
      <c r="B73">
        <v>3422.5</v>
      </c>
      <c r="C73" t="s">
        <v>13</v>
      </c>
      <c r="D73" s="11">
        <v>1.2</v>
      </c>
      <c r="E73" t="s">
        <v>14</v>
      </c>
      <c r="F73" s="11">
        <f>B73*D73</f>
        <v>4107</v>
      </c>
    </row>
    <row r="74" spans="1:6" ht="12.75">
      <c r="A74" s="4" t="s">
        <v>27</v>
      </c>
      <c r="F74" s="32">
        <f>F70+F73</f>
        <v>4791.5</v>
      </c>
    </row>
    <row r="75" ht="12.75">
      <c r="A75" s="4" t="s">
        <v>28</v>
      </c>
    </row>
    <row r="76" spans="1:6" ht="12.75">
      <c r="A76" s="7" t="s">
        <v>29</v>
      </c>
      <c r="B76" s="7"/>
      <c r="C76" s="7"/>
      <c r="D76" s="7"/>
      <c r="E76" s="7"/>
      <c r="F76" s="7"/>
    </row>
    <row r="77" spans="2:6" ht="12.75">
      <c r="B77">
        <v>3422.5</v>
      </c>
      <c r="C77" t="s">
        <v>13</v>
      </c>
      <c r="D77" s="11">
        <v>1.95</v>
      </c>
      <c r="E77" t="s">
        <v>14</v>
      </c>
      <c r="F77" s="5">
        <f>B77*D77</f>
        <v>6673.875</v>
      </c>
    </row>
    <row r="78" spans="1:6" ht="12.75">
      <c r="A78" s="4" t="s">
        <v>30</v>
      </c>
      <c r="F78" s="8">
        <f>SUM(F77)</f>
        <v>6673.875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D79*E33</f>
        <v>0</v>
      </c>
    </row>
    <row r="80" spans="1:6" ht="12.75">
      <c r="A80" s="1" t="s">
        <v>31</v>
      </c>
      <c r="B80" s="1"/>
      <c r="F80" s="32">
        <f>F52+F56+F68+F74+F78+F79</f>
        <v>46142.509327740656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2676.265541008958</v>
      </c>
      <c r="I81" s="7"/>
    </row>
    <row r="82" spans="1:9" ht="12.75">
      <c r="A82" s="1"/>
      <c r="B82" s="36" t="s">
        <v>129</v>
      </c>
      <c r="C82" s="36"/>
      <c r="D82" s="1"/>
      <c r="E82" s="58"/>
      <c r="F82" s="59">
        <v>2434.12</v>
      </c>
      <c r="I82" s="7"/>
    </row>
    <row r="83" spans="1:9" ht="12.75">
      <c r="A83" s="1"/>
      <c r="B83" s="36" t="s">
        <v>130</v>
      </c>
      <c r="C83" s="36"/>
      <c r="D83" s="1"/>
      <c r="E83" s="58"/>
      <c r="F83" s="59">
        <v>513.83</v>
      </c>
      <c r="I83" s="7"/>
    </row>
    <row r="84" spans="1:9" ht="12.75">
      <c r="A84" s="1"/>
      <c r="B84" s="36" t="s">
        <v>131</v>
      </c>
      <c r="C84" s="36"/>
      <c r="D84" s="1"/>
      <c r="E84" s="58"/>
      <c r="F84" s="59">
        <v>3663.95</v>
      </c>
      <c r="I84" s="7"/>
    </row>
    <row r="85" spans="1:6" ht="15">
      <c r="A85" s="12" t="s">
        <v>33</v>
      </c>
      <c r="B85" s="12"/>
      <c r="C85" s="12"/>
      <c r="D85" s="12"/>
      <c r="E85" s="12"/>
      <c r="F85" s="43">
        <f>F80+F81+F82+F83+F84</f>
        <v>55430.674868749615</v>
      </c>
    </row>
    <row r="86" spans="2:6" ht="12.75">
      <c r="B86" s="37" t="s">
        <v>65</v>
      </c>
      <c r="C86" s="38" t="s">
        <v>66</v>
      </c>
      <c r="D86" s="22" t="s">
        <v>67</v>
      </c>
      <c r="E86" s="22" t="s">
        <v>68</v>
      </c>
      <c r="F86" s="41" t="s">
        <v>134</v>
      </c>
    </row>
    <row r="87" spans="1:6" ht="12.75">
      <c r="A87" s="13"/>
      <c r="B87" s="39">
        <v>42887</v>
      </c>
      <c r="C87" s="40">
        <v>212</v>
      </c>
      <c r="D87" s="44">
        <f>F44</f>
        <v>48736.159999999996</v>
      </c>
      <c r="E87" s="44">
        <f>F85</f>
        <v>55430.674868749615</v>
      </c>
      <c r="F87" s="45">
        <f>C87+D87-E87</f>
        <v>-6482.5148687496185</v>
      </c>
    </row>
    <row r="89" spans="1:6" ht="13.5" thickBot="1">
      <c r="A89" t="s">
        <v>111</v>
      </c>
      <c r="C89" s="54">
        <v>42856</v>
      </c>
      <c r="D89" s="8" t="s">
        <v>112</v>
      </c>
      <c r="E89" s="54">
        <v>42886</v>
      </c>
      <c r="F89" t="s">
        <v>113</v>
      </c>
    </row>
    <row r="90" spans="1:7" ht="13.5" thickBot="1">
      <c r="A90" t="s">
        <v>114</v>
      </c>
      <c r="F90" s="55">
        <f>E87</f>
        <v>55430.674868749615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2017-08-21T12:47:03Z</cp:lastPrinted>
  <dcterms:created xsi:type="dcterms:W3CDTF">2008-08-18T07:30:19Z</dcterms:created>
  <dcterms:modified xsi:type="dcterms:W3CDTF">2017-09-12T12:36:58Z</dcterms:modified>
  <cp:category/>
  <cp:version/>
  <cp:contentType/>
  <cp:contentStatus/>
</cp:coreProperties>
</file>