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<sst xmlns="http://schemas.openxmlformats.org/spreadsheetml/2006/main" count="161" uniqueCount="141">
  <si>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</si>
  <si>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</si>
  <si>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</si>
  <si>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</si>
  <si>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</si>
  <si>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</si>
  <si>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</si>
  <si>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</si>
  <si>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</si>
  <si>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</si>
  <si>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</si>
  <si>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</si>
  <si>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</si>
  <si>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</si>
  <si>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</si>
  <si>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</si>
  <si>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</si>
  <si>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</si>
  <si>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</si>
  <si>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</si>
  <si>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</si>
  <si>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</si>
  <si>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</si>
  <si>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</si>
  <si>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</si>
  <si>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</si>
  <si>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</si>
  <si>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</si>
  <si>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</si>
  <si>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</si>
  <si>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</si>
  <si>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</si>
  <si>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</si>
  <si>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</si>
  <si>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</si>
  <si>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</si>
  <si>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</si>
  <si>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</si>
  <si>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</si>
  <si>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</si>
  <si>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</si>
  <si>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</si>
  <si>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</si>
  <si>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</si>
  <si>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</si>
  <si>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</si>
  <si>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</si>
  <si>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</si>
  <si>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</si>
  <si>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</si>
  <si>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</si>
  <si>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</si>
  <si>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</si>
  <si>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</si>
  <si>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</si>
  <si>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</si>
  <si>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</si>
  <si>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</si>
  <si>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</si>
  <si>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</si>
  <si>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</si>
  <si>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</si>
  <si>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</si>
  <si>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</si>
  <si>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</si>
  <si>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</si>
  <si>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д.6</t>
  </si>
  <si>
    <t xml:space="preserve">м2       </t>
  </si>
  <si>
    <t>ИТОГО по 3 разделу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</si>
  <si>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</si>
  <si>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</si>
  <si>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</si>
  <si>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</si>
  <si>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</si>
  <si>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</si>
  <si>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</si>
  <si>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</si>
  <si>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Горгаз</t>
  </si>
  <si>
    <t>(техобслуживание и ремонт по счету)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</si>
  <si>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</si>
  <si>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</si>
  <si>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</si>
  <si>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</si>
  <si>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</si>
  <si>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</si>
  <si>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</si>
  <si>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</si>
  <si>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</si>
  <si>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</si>
  <si>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</si>
  <si>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</si>
  <si>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</si>
  <si>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</si>
  <si>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</si>
  <si>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</si>
  <si>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</si>
  <si>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</si>
  <si>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</si>
  <si>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</si>
  <si>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</si>
  <si>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</si>
  <si>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</si>
  <si>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</si>
  <si>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</si>
  <si>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</si>
  <si>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</si>
  <si>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</si>
  <si>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</si>
  <si>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</si>
  <si>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</si>
  <si>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</si>
  <si>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</si>
  <si>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</si>
  <si>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</si>
  <si>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</si>
  <si>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</si>
  <si>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</si>
  <si>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</si>
  <si>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</si>
  <si>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</si>
  <si>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</si>
  <si>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</si>
  <si>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</si>
  <si>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</si>
  <si>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</si>
  <si>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</si>
  <si>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</si>
  <si>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</si>
  <si>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(арендатор, ростелеком, костар)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</si>
  <si>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</si>
  <si>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</si>
  <si>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</si>
  <si>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</si>
  <si>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</si>
  <si>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ноября</t>
  </si>
  <si>
    <t>за   ноябрь  2017 г.</t>
  </si>
  <si>
    <t>ост.на 01.12</t>
  </si>
  <si>
    <t>удаление сосулек (130мп)  договор</t>
  </si>
  <si>
    <t>смена ламп (7шт) п-д2,3,4</t>
  </si>
  <si>
    <t>лампа</t>
  </si>
  <si>
    <t>7шт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</si>
</sst>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7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1" xfId="0" applyFill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22" xfId="0" applyNumberForma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9">
      <selection activeCell="M41" sqref="M41"/>
    </sheetView>
  </sheetViews>
  <sheetFormatPr defaultColWidth="9.00390625" defaultRowHeight="12.75"/>
  <cols>
    <col min="1" max="1" width="15.625" style="0" customWidth="1"/>
    <col min="3" max="3" width="12.00390625" style="0" customWidth="1"/>
    <col min="4" max="4" width="11.125" style="0" customWidth="1"/>
    <col min="5" max="5" width="11.37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87</v>
      </c>
      <c r="D2" s="8">
        <v>11</v>
      </c>
      <c r="K2" s="5" t="s">
        <v>135</v>
      </c>
    </row>
    <row r="3" spans="1:13" ht="12.75">
      <c r="A3" t="s">
        <v>88</v>
      </c>
      <c r="J3" s="14" t="s">
        <v>34</v>
      </c>
      <c r="K3" s="29" t="s">
        <v>60</v>
      </c>
      <c r="L3" s="22" t="s">
        <v>37</v>
      </c>
      <c r="M3" s="22" t="s">
        <v>40</v>
      </c>
    </row>
    <row r="4" spans="1:13" ht="12.75">
      <c r="A4" t="s">
        <v>89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5:13" ht="12.75">
      <c r="E5" s="8">
        <v>30</v>
      </c>
      <c r="F5" s="8" t="s">
        <v>134</v>
      </c>
      <c r="G5" s="8" t="s">
        <v>130</v>
      </c>
      <c r="J5" s="15"/>
      <c r="K5" s="15"/>
      <c r="L5" s="21" t="s">
        <v>39</v>
      </c>
      <c r="M5" s="21"/>
    </row>
    <row r="6" spans="1:13" ht="12.75">
      <c r="A6" t="s">
        <v>90</v>
      </c>
      <c r="J6" s="20">
        <v>1</v>
      </c>
      <c r="K6" s="20" t="s">
        <v>80</v>
      </c>
      <c r="L6" s="25">
        <v>0</v>
      </c>
      <c r="M6" s="46">
        <f>L6*114.3*1.202</f>
        <v>0</v>
      </c>
    </row>
    <row r="7" spans="2:13" ht="12.75">
      <c r="B7" t="s">
        <v>91</v>
      </c>
      <c r="C7" s="1" t="s">
        <v>92</v>
      </c>
      <c r="D7" s="8">
        <v>6</v>
      </c>
      <c r="J7" s="14">
        <v>2</v>
      </c>
      <c r="K7" s="14" t="s">
        <v>42</v>
      </c>
      <c r="L7" s="14"/>
      <c r="M7" s="46">
        <f aca="true" t="shared" si="0" ref="M7:M19">L7*114.3*1.202</f>
        <v>0</v>
      </c>
    </row>
    <row r="8" spans="10:13" ht="12.75">
      <c r="J8" s="15"/>
      <c r="K8" s="15" t="s">
        <v>43</v>
      </c>
      <c r="L8" s="21"/>
      <c r="M8" s="46">
        <f t="shared" si="0"/>
        <v>0</v>
      </c>
    </row>
    <row r="9" spans="1:13" ht="12.75">
      <c r="A9" t="s">
        <v>93</v>
      </c>
      <c r="J9" s="16"/>
      <c r="K9" s="16" t="s">
        <v>44</v>
      </c>
      <c r="L9" s="23"/>
      <c r="M9" s="46">
        <f t="shared" si="0"/>
        <v>0</v>
      </c>
    </row>
    <row r="10" spans="5:13" ht="12.75">
      <c r="E10" t="s">
        <v>94</v>
      </c>
      <c r="J10" s="15">
        <v>3</v>
      </c>
      <c r="K10" s="24" t="s">
        <v>45</v>
      </c>
      <c r="L10" s="21"/>
      <c r="M10" s="46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5.97</v>
      </c>
      <c r="M11" s="46">
        <f t="shared" si="0"/>
        <v>820.209942</v>
      </c>
    </row>
    <row r="12" spans="5:13" ht="12.75">
      <c r="E12" t="s">
        <v>96</v>
      </c>
      <c r="J12" s="14">
        <v>4</v>
      </c>
      <c r="K12" s="17" t="s">
        <v>46</v>
      </c>
      <c r="L12" s="22"/>
      <c r="M12" s="46">
        <f t="shared" si="0"/>
        <v>0</v>
      </c>
    </row>
    <row r="13" spans="5:13" ht="12.75">
      <c r="E13" t="s">
        <v>97</v>
      </c>
      <c r="J13" s="16"/>
      <c r="K13" s="18" t="s">
        <v>47</v>
      </c>
      <c r="L13" s="23"/>
      <c r="M13" s="46">
        <f t="shared" si="0"/>
        <v>0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6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6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6">
        <f t="shared" si="0"/>
        <v>0</v>
      </c>
    </row>
    <row r="17" spans="5:13" ht="12.75">
      <c r="E17" t="s">
        <v>101</v>
      </c>
      <c r="J17" s="15" t="s">
        <v>53</v>
      </c>
      <c r="K17" s="26" t="s">
        <v>84</v>
      </c>
      <c r="L17" s="21">
        <v>8</v>
      </c>
      <c r="M17" s="46">
        <f t="shared" si="0"/>
        <v>1099.1088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1.44</v>
      </c>
      <c r="M18" s="46">
        <f t="shared" si="0"/>
        <v>197.83958399999997</v>
      </c>
    </row>
    <row r="19" spans="1:13" ht="12.75">
      <c r="A19" t="s">
        <v>103</v>
      </c>
      <c r="J19" s="16" t="s">
        <v>83</v>
      </c>
      <c r="K19" s="18" t="s">
        <v>56</v>
      </c>
      <c r="L19" s="23">
        <v>0.5</v>
      </c>
      <c r="M19" s="46">
        <f t="shared" si="0"/>
        <v>68.6943</v>
      </c>
    </row>
    <row r="20" spans="1:13" ht="12.75">
      <c r="A20" t="s">
        <v>104</v>
      </c>
      <c r="J20" s="20"/>
      <c r="K20" s="27" t="s">
        <v>57</v>
      </c>
      <c r="L20" s="28">
        <f>SUM(L6:L19)</f>
        <v>15.909999999999998</v>
      </c>
      <c r="M20" s="34">
        <f>SUM(M6:M19)</f>
        <v>2185.852626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106</v>
      </c>
      <c r="J23" s="23" t="s">
        <v>35</v>
      </c>
      <c r="K23" s="23" t="s">
        <v>36</v>
      </c>
      <c r="L23" s="23" t="s">
        <v>59</v>
      </c>
      <c r="M23" s="23" t="s">
        <v>41</v>
      </c>
    </row>
    <row r="24" spans="1:13" ht="12.75">
      <c r="A24" t="s">
        <v>107</v>
      </c>
      <c r="J24" s="20">
        <v>1</v>
      </c>
      <c r="K24" s="20" t="s">
        <v>137</v>
      </c>
      <c r="L24" s="46"/>
      <c r="M24" s="33">
        <f>130*62.06</f>
        <v>8067.8</v>
      </c>
    </row>
    <row r="25" spans="1:13" ht="12.75">
      <c r="A25" t="s">
        <v>108</v>
      </c>
      <c r="J25" s="20">
        <v>2</v>
      </c>
      <c r="K25" s="20" t="s">
        <v>138</v>
      </c>
      <c r="L25" s="46">
        <v>0.49</v>
      </c>
      <c r="M25" s="33">
        <f aca="true" t="shared" si="1" ref="M25:M35">L25*114.3*1.202*1.15</f>
        <v>77.41847609999999</v>
      </c>
    </row>
    <row r="26" spans="1:13" ht="12.75">
      <c r="A26" t="s">
        <v>109</v>
      </c>
      <c r="J26" s="20">
        <v>3</v>
      </c>
      <c r="K26" s="20"/>
      <c r="L26" s="46"/>
      <c r="M26" s="33">
        <f t="shared" si="1"/>
        <v>0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H27" s="54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2844.4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248</v>
      </c>
      <c r="F36" t="s">
        <v>65</v>
      </c>
      <c r="J36" s="20"/>
      <c r="K36" s="30" t="s">
        <v>57</v>
      </c>
      <c r="L36" s="28">
        <f>SUM(L24:L24)</f>
        <v>0</v>
      </c>
      <c r="M36" s="34">
        <f>SUM(M24:M35)</f>
        <v>8145.2184761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62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63</v>
      </c>
    </row>
    <row r="40" spans="1:13" ht="12.75">
      <c r="A40" s="2" t="s">
        <v>6</v>
      </c>
      <c r="F40" s="11">
        <f>41621.95+44.4</f>
        <v>41666.35</v>
      </c>
      <c r="J40" s="20">
        <v>1</v>
      </c>
      <c r="K40" s="20" t="s">
        <v>139</v>
      </c>
      <c r="L40" s="25" t="s">
        <v>140</v>
      </c>
      <c r="M40" s="25">
        <f>7*14.5</f>
        <v>101.5</v>
      </c>
    </row>
    <row r="41" spans="1:13" ht="12.75">
      <c r="A41" t="s">
        <v>7</v>
      </c>
      <c r="F41" s="11">
        <f>40162.33</f>
        <v>40162.33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0.9639032456646671</v>
      </c>
      <c r="J42" s="20">
        <v>3</v>
      </c>
      <c r="K42" s="20"/>
      <c r="L42" s="25"/>
      <c r="M42" s="25"/>
    </row>
    <row r="43" spans="1:13" ht="12.75">
      <c r="A43" t="s">
        <v>128</v>
      </c>
      <c r="F43" s="5">
        <f>6553.57+250+400</f>
        <v>7203.57</v>
      </c>
      <c r="J43" s="20">
        <v>4</v>
      </c>
      <c r="K43" s="57"/>
      <c r="L43" s="58"/>
      <c r="M43" s="61"/>
    </row>
    <row r="44" spans="1:13" ht="12.75">
      <c r="A44" s="3" t="s">
        <v>9</v>
      </c>
      <c r="B44" s="3"/>
      <c r="C44" s="3"/>
      <c r="D44" s="3"/>
      <c r="E44" s="1"/>
      <c r="F44" s="8">
        <f>F41+F43</f>
        <v>47365.9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5781.62</v>
      </c>
      <c r="J49" s="20">
        <v>10</v>
      </c>
      <c r="K49" s="20"/>
      <c r="L49" s="25"/>
      <c r="M49" s="25"/>
    </row>
    <row r="50" spans="1:13" ht="12.75">
      <c r="A50" s="6" t="s">
        <v>15</v>
      </c>
      <c r="F50" s="11">
        <f>(1600+266.66)*1.202</f>
        <v>2243.72532</v>
      </c>
      <c r="J50" s="20">
        <v>11</v>
      </c>
      <c r="K50" s="20"/>
      <c r="L50" s="25"/>
      <c r="M50" s="25"/>
    </row>
    <row r="51" spans="1:13" ht="12.75">
      <c r="A51" s="6" t="s">
        <v>85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F52" s="32">
        <f>F49+F50+F51</f>
        <v>8025.34532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1.92</v>
      </c>
      <c r="E54" t="s">
        <v>14</v>
      </c>
      <c r="F54" s="11">
        <f>E33*D54</f>
        <v>5461.248</v>
      </c>
      <c r="J54" s="20">
        <v>15</v>
      </c>
      <c r="K54" s="20"/>
      <c r="L54" s="25"/>
      <c r="M54" s="25"/>
    </row>
    <row r="55" spans="1:13" ht="12.75">
      <c r="A55" t="s">
        <v>82</v>
      </c>
      <c r="B55">
        <v>0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17</v>
      </c>
      <c r="B56" s="4"/>
      <c r="C56" s="10"/>
      <c r="F56" s="32">
        <f>SUM(F54:F55)</f>
        <v>5461.248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53">
        <v>161506</v>
      </c>
      <c r="D58">
        <v>228935.4</v>
      </c>
      <c r="E58">
        <v>2844.4</v>
      </c>
      <c r="F58" s="35">
        <f>C58/D58*E58</f>
        <v>2006.6257398375262</v>
      </c>
      <c r="J58" s="20">
        <v>19</v>
      </c>
      <c r="K58" s="20"/>
      <c r="L58" s="25"/>
      <c r="M58" s="25"/>
    </row>
    <row r="59" spans="1:13" ht="12.75">
      <c r="A59" t="s">
        <v>20</v>
      </c>
      <c r="F59" s="35">
        <f>M20</f>
        <v>2185.852626</v>
      </c>
      <c r="J59" s="20">
        <v>20</v>
      </c>
      <c r="K59" s="20"/>
      <c r="L59" s="25"/>
      <c r="M59" s="25"/>
    </row>
    <row r="60" spans="1:13" ht="12.75">
      <c r="A60" t="s">
        <v>21</v>
      </c>
      <c r="F60" s="11">
        <f>M36</f>
        <v>8145.2184761</v>
      </c>
      <c r="J60" s="20">
        <v>21</v>
      </c>
      <c r="K60" s="20"/>
      <c r="L60" s="25"/>
      <c r="M60" s="25"/>
    </row>
    <row r="61" spans="1:13" ht="12.75">
      <c r="A61" t="s">
        <v>74</v>
      </c>
      <c r="F61" s="5">
        <v>0</v>
      </c>
      <c r="J61" s="20">
        <v>22</v>
      </c>
      <c r="K61" s="20"/>
      <c r="L61" s="25"/>
      <c r="M61" s="25"/>
    </row>
    <row r="62" spans="1:13" ht="12.75">
      <c r="A62" t="s">
        <v>22</v>
      </c>
      <c r="F62" s="5">
        <f>M80</f>
        <v>101.5</v>
      </c>
      <c r="J62" s="20">
        <v>23</v>
      </c>
      <c r="K62" s="20"/>
      <c r="L62" s="25"/>
      <c r="M62" s="25"/>
    </row>
    <row r="63" spans="1:13" ht="12.75">
      <c r="A63" t="s">
        <v>23</v>
      </c>
      <c r="F63" s="5"/>
      <c r="J63" s="20">
        <v>24</v>
      </c>
      <c r="K63" s="20"/>
      <c r="L63" s="25"/>
      <c r="M63" s="25"/>
    </row>
    <row r="64" spans="1:13" ht="12.75">
      <c r="A64" t="s">
        <v>24</v>
      </c>
      <c r="F64" s="5"/>
      <c r="J64" s="20">
        <v>25</v>
      </c>
      <c r="K64" s="20"/>
      <c r="L64" s="25"/>
      <c r="M64" s="25"/>
    </row>
    <row r="65" spans="2:13" ht="12.75">
      <c r="B65">
        <v>2844.4</v>
      </c>
      <c r="C65" t="s">
        <v>13</v>
      </c>
      <c r="D65" s="11">
        <v>0.3</v>
      </c>
      <c r="E65" t="s">
        <v>14</v>
      </c>
      <c r="F65" s="11">
        <f>B65*D65</f>
        <v>853.32</v>
      </c>
      <c r="J65" s="20">
        <v>26</v>
      </c>
      <c r="K65" s="20"/>
      <c r="L65" s="25"/>
      <c r="M65" s="25"/>
    </row>
    <row r="66" spans="1:13" ht="12.75">
      <c r="A66" s="49" t="s">
        <v>77</v>
      </c>
      <c r="B66" s="49" t="s">
        <v>78</v>
      </c>
      <c r="C66" s="49"/>
      <c r="D66" s="52"/>
      <c r="E66" s="49"/>
      <c r="F66" s="52">
        <v>0</v>
      </c>
      <c r="J66" s="20">
        <v>27</v>
      </c>
      <c r="K66" s="20"/>
      <c r="L66" s="25"/>
      <c r="M66" s="25"/>
    </row>
    <row r="67" spans="1:13" ht="12.75">
      <c r="A67" s="49" t="s">
        <v>86</v>
      </c>
      <c r="B67" s="49"/>
      <c r="C67" s="49"/>
      <c r="D67" s="52">
        <v>0</v>
      </c>
      <c r="E67" s="49"/>
      <c r="F67" s="52">
        <f>D67*E33</f>
        <v>0</v>
      </c>
      <c r="J67" s="20">
        <v>28</v>
      </c>
      <c r="K67" s="20"/>
      <c r="L67" s="25"/>
      <c r="M67" s="25"/>
    </row>
    <row r="68" spans="1:13" ht="12.75">
      <c r="A68" s="4" t="s">
        <v>68</v>
      </c>
      <c r="B68" s="4"/>
      <c r="C68" s="10"/>
      <c r="F68" s="32">
        <f>SUM(F58:F67)</f>
        <v>13292.516841937526</v>
      </c>
      <c r="J68" s="20">
        <v>29</v>
      </c>
      <c r="K68" s="20"/>
      <c r="L68" s="25"/>
      <c r="M68" s="25"/>
    </row>
    <row r="69" spans="1:13" ht="12.75">
      <c r="A69" s="4" t="s">
        <v>25</v>
      </c>
      <c r="J69" s="20">
        <v>30</v>
      </c>
      <c r="K69" s="20"/>
      <c r="L69" s="25"/>
      <c r="M69" s="25"/>
    </row>
    <row r="70" spans="1:13" ht="12.75">
      <c r="A70" t="s">
        <v>26</v>
      </c>
      <c r="B70">
        <v>2844.4</v>
      </c>
      <c r="C70" t="s">
        <v>65</v>
      </c>
      <c r="D70" s="5">
        <v>0.22</v>
      </c>
      <c r="E70" t="s">
        <v>14</v>
      </c>
      <c r="F70" s="11">
        <f>B70*D70</f>
        <v>625.768</v>
      </c>
      <c r="J70" s="20">
        <v>31</v>
      </c>
      <c r="K70" s="20"/>
      <c r="L70" s="25"/>
      <c r="M70" s="25"/>
    </row>
    <row r="71" spans="1:13" ht="12.75">
      <c r="A71" t="s">
        <v>27</v>
      </c>
      <c r="F71" s="5"/>
      <c r="J71" s="20">
        <v>32</v>
      </c>
      <c r="K71" s="20"/>
      <c r="L71" s="25"/>
      <c r="M71" s="25"/>
    </row>
    <row r="72" spans="1:13" ht="12.75">
      <c r="A72" s="7" t="s">
        <v>73</v>
      </c>
      <c r="F72" s="5"/>
      <c r="J72" s="20">
        <v>33</v>
      </c>
      <c r="K72" s="20"/>
      <c r="L72" s="25"/>
      <c r="M72" s="25"/>
    </row>
    <row r="73" spans="2:13" ht="12.75">
      <c r="B73">
        <v>2844.4</v>
      </c>
      <c r="C73" t="s">
        <v>67</v>
      </c>
      <c r="D73" s="11">
        <v>1.23</v>
      </c>
      <c r="F73" s="11">
        <f>B73*D73</f>
        <v>3498.612</v>
      </c>
      <c r="J73" s="20">
        <v>34</v>
      </c>
      <c r="K73" s="20"/>
      <c r="L73" s="25"/>
      <c r="M73" s="25"/>
    </row>
    <row r="74" spans="1:13" ht="12.75">
      <c r="A74" s="4" t="s">
        <v>28</v>
      </c>
      <c r="B74" s="1"/>
      <c r="F74" s="32">
        <f>F70+F73</f>
        <v>4124.38</v>
      </c>
      <c r="J74" s="20">
        <v>35</v>
      </c>
      <c r="K74" s="20"/>
      <c r="L74" s="25"/>
      <c r="M74" s="25"/>
    </row>
    <row r="75" spans="1:13" ht="12.75">
      <c r="A75" s="4" t="s">
        <v>29</v>
      </c>
      <c r="J75" s="20">
        <v>36</v>
      </c>
      <c r="K75" s="20"/>
      <c r="L75" s="25"/>
      <c r="M75" s="25"/>
    </row>
    <row r="76" spans="1:13" ht="12.75">
      <c r="A76" s="7" t="s">
        <v>75</v>
      </c>
      <c r="B76" s="7"/>
      <c r="C76" s="7"/>
      <c r="D76" s="7"/>
      <c r="E76" s="7"/>
      <c r="F76" s="7"/>
      <c r="J76" s="20">
        <v>37</v>
      </c>
      <c r="K76" s="20"/>
      <c r="L76" s="25"/>
      <c r="M76" s="25"/>
    </row>
    <row r="77" spans="2:13" ht="12.75">
      <c r="B77">
        <v>2844.4</v>
      </c>
      <c r="C77" t="s">
        <v>67</v>
      </c>
      <c r="D77" s="11">
        <v>2.17</v>
      </c>
      <c r="F77" s="5">
        <f>B77*D77</f>
        <v>6172.348</v>
      </c>
      <c r="J77" s="20">
        <v>38</v>
      </c>
      <c r="K77" s="20"/>
      <c r="L77" s="25"/>
      <c r="M77" s="25"/>
    </row>
    <row r="78" spans="1:13" ht="12.75">
      <c r="A78" s="4" t="s">
        <v>30</v>
      </c>
      <c r="B78" s="1"/>
      <c r="F78" s="8">
        <f>SUM(F77)</f>
        <v>6172.348</v>
      </c>
      <c r="J78" s="20">
        <v>39</v>
      </c>
      <c r="K78" s="20"/>
      <c r="L78" s="25"/>
      <c r="M78" s="25"/>
    </row>
    <row r="79" spans="1:13" ht="12.75">
      <c r="A79" s="47" t="s">
        <v>81</v>
      </c>
      <c r="B79" s="48"/>
      <c r="C79" s="49"/>
      <c r="D79" s="50">
        <v>0</v>
      </c>
      <c r="E79" s="49"/>
      <c r="F79" s="51">
        <f>D79*E33</f>
        <v>0</v>
      </c>
      <c r="J79" s="20">
        <v>40</v>
      </c>
      <c r="K79" s="20"/>
      <c r="L79" s="25"/>
      <c r="M79" s="25"/>
    </row>
    <row r="80" spans="1:13" ht="12.75">
      <c r="A80" s="1" t="s">
        <v>31</v>
      </c>
      <c r="B80" s="1"/>
      <c r="F80" s="32">
        <f>F52+F56+F68+F74+F78+F79</f>
        <v>37075.83816193753</v>
      </c>
      <c r="J80" s="20"/>
      <c r="K80" s="20"/>
      <c r="L80" s="31" t="s">
        <v>64</v>
      </c>
      <c r="M80" s="28">
        <f>SUM(M40:M79)</f>
        <v>101.5</v>
      </c>
    </row>
    <row r="81" spans="1:9" ht="12.75">
      <c r="A81" s="1" t="s">
        <v>79</v>
      </c>
      <c r="B81" s="36"/>
      <c r="C81" s="45">
        <v>0.058</v>
      </c>
      <c r="D81" s="1"/>
      <c r="E81" s="1"/>
      <c r="F81" s="32">
        <f>F80*5.8%</f>
        <v>2150.3986133923763</v>
      </c>
      <c r="I81" s="7"/>
    </row>
    <row r="82" spans="1:9" ht="12.75">
      <c r="A82" s="1"/>
      <c r="B82" s="36" t="s">
        <v>131</v>
      </c>
      <c r="C82" s="45"/>
      <c r="D82" s="1"/>
      <c r="E82" s="59"/>
      <c r="F82" s="60">
        <v>4090.45</v>
      </c>
      <c r="I82" s="7"/>
    </row>
    <row r="83" spans="1:9" ht="12.75">
      <c r="A83" s="1"/>
      <c r="B83" s="36" t="s">
        <v>132</v>
      </c>
      <c r="C83" s="45"/>
      <c r="D83" s="1"/>
      <c r="E83" s="59"/>
      <c r="F83" s="60">
        <v>226.47</v>
      </c>
      <c r="I83" s="7"/>
    </row>
    <row r="84" spans="1:9" ht="12.75">
      <c r="A84" s="1"/>
      <c r="B84" s="36" t="s">
        <v>133</v>
      </c>
      <c r="C84" s="45"/>
      <c r="D84" s="1"/>
      <c r="E84" s="59"/>
      <c r="F84" s="60">
        <v>0</v>
      </c>
      <c r="I84" s="7"/>
    </row>
    <row r="85" spans="1:6" ht="15">
      <c r="A85" s="12" t="s">
        <v>33</v>
      </c>
      <c r="B85" s="12"/>
      <c r="C85" s="12"/>
      <c r="D85" s="12"/>
      <c r="E85" s="12"/>
      <c r="F85" s="42">
        <f>F80+F81+F82+F83+F84</f>
        <v>43543.1567753299</v>
      </c>
    </row>
    <row r="86" spans="2:6" ht="12.75">
      <c r="B86" s="37" t="s">
        <v>69</v>
      </c>
      <c r="C86" s="38" t="s">
        <v>70</v>
      </c>
      <c r="D86" s="22" t="s">
        <v>71</v>
      </c>
      <c r="E86" s="22" t="s">
        <v>72</v>
      </c>
      <c r="F86" s="41" t="s">
        <v>136</v>
      </c>
    </row>
    <row r="87" spans="1:6" ht="12.75">
      <c r="A87" s="13"/>
      <c r="B87" s="39">
        <v>43405</v>
      </c>
      <c r="C87" s="40">
        <v>-156357</v>
      </c>
      <c r="D87" s="43">
        <f>F44</f>
        <v>47365.9</v>
      </c>
      <c r="E87" s="43">
        <f>F85</f>
        <v>43543.1567753299</v>
      </c>
      <c r="F87" s="44">
        <f>C87+D87-E87</f>
        <v>-152534.2567753299</v>
      </c>
    </row>
    <row r="89" spans="1:6" ht="13.5" thickBot="1">
      <c r="A89" t="s">
        <v>113</v>
      </c>
      <c r="C89" s="55">
        <v>43040</v>
      </c>
      <c r="D89" s="8" t="s">
        <v>114</v>
      </c>
      <c r="E89" s="55">
        <v>43069</v>
      </c>
      <c r="F89" t="s">
        <v>115</v>
      </c>
    </row>
    <row r="90" spans="1:7" ht="13.5" thickBot="1">
      <c r="A90" t="s">
        <v>116</v>
      </c>
      <c r="F90" s="56">
        <f>E87</f>
        <v>43543.1567753299</v>
      </c>
      <c r="G90" t="s">
        <v>14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9" ht="12.75">
      <c r="B99" t="s">
        <v>124</v>
      </c>
    </row>
    <row r="101" ht="12.75">
      <c r="A101" t="s">
        <v>125</v>
      </c>
    </row>
    <row r="104" ht="12.75">
      <c r="A104" t="s">
        <v>126</v>
      </c>
    </row>
    <row r="107" ht="12.75">
      <c r="A107" t="s">
        <v>127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2017-08-21T12:44:39Z</cp:lastPrinted>
  <dcterms:created xsi:type="dcterms:W3CDTF">2008-08-18T07:30:19Z</dcterms:created>
  <dcterms:modified xsi:type="dcterms:W3CDTF">2018-02-09T11:44:10Z</dcterms:modified>
  <cp:category/>
  <cp:version/>
  <cp:contentType/>
  <cp:contentStatus/>
</cp:coreProperties>
</file>