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<sst xmlns="http://schemas.openxmlformats.org/spreadsheetml/2006/main" count="201" uniqueCount="170">
  <si>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</si>
  <si>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</si>
  <si>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</si>
  <si>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</si>
  <si>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</si>
  <si>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</si>
  <si>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</si>
  <si>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</si>
  <si>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</si>
  <si>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</si>
  <si>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</si>
  <si>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</si>
  <si>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</si>
  <si>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</si>
  <si>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</si>
  <si>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</si>
  <si>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</si>
  <si>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</si>
  <si>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</si>
  <si>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</si>
  <si>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</si>
  <si>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</si>
  <si>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</si>
  <si>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</si>
  <si>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</si>
  <si>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</si>
  <si>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</si>
  <si>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</si>
  <si>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</si>
  <si>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</si>
  <si>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</si>
  <si>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</si>
  <si>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</si>
  <si>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</si>
  <si>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</si>
  <si>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</si>
  <si>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</si>
  <si>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</si>
  <si>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</si>
  <si>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</si>
  <si>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</si>
  <si>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</si>
  <si>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</si>
  <si>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</si>
  <si>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</si>
  <si>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</si>
  <si>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</si>
  <si>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</si>
  <si>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</si>
  <si>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</si>
  <si>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</si>
  <si>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</si>
  <si>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</si>
  <si>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</si>
  <si>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</si>
  <si>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</si>
  <si>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</si>
  <si>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</si>
  <si>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</si>
  <si>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</si>
  <si>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</si>
  <si>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</si>
  <si>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</si>
  <si>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</si>
  <si>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</si>
  <si>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</si>
  <si>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</si>
  <si>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</si>
  <si>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</si>
  <si>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</si>
  <si>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</si>
  <si>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</si>
  <si>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</si>
  <si>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</si>
  <si>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</si>
  <si>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</si>
  <si>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</si>
  <si>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</si>
  <si>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</si>
  <si>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</si>
  <si>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</si>
  <si>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</si>
  <si>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</si>
  <si>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</si>
  <si>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</si>
  <si>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</si>
  <si>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</si>
  <si>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</si>
  <si>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</si>
  <si>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</si>
  <si>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</si>
  <si>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</si>
  <si>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</si>
  <si>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</si>
  <si>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</si>
  <si>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</si>
  <si>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</si>
  <si>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</si>
  <si>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</si>
  <si>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</si>
  <si>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</si>
  <si>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</si>
  <si>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</si>
  <si>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</si>
  <si>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</si>
  <si>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</si>
  <si>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</si>
  <si>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</si>
  <si>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</si>
  <si>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</si>
  <si>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</si>
  <si>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</si>
  <si>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</si>
  <si>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</si>
  <si>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</si>
  <si>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</si>
  <si>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</si>
  <si>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</si>
  <si>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</si>
  <si>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</si>
  <si>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</si>
  <si>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</si>
  <si>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</si>
  <si>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</si>
  <si>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</si>
  <si>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</si>
  <si>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</si>
  <si>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</si>
  <si>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</si>
  <si>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</si>
  <si>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</si>
  <si>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</si>
  <si>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</si>
  <si>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</si>
  <si>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</si>
  <si>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</si>
  <si>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ремонт кровли (договор) кв.45-60м2</t>
  </si>
  <si>
    <t xml:space="preserve">смена труб д 20 м/пл (10мп) </t>
  </si>
  <si>
    <t>смена вентиля д 15 (1шт)</t>
  </si>
  <si>
    <t>труба д 20 м/пл</t>
  </si>
  <si>
    <t>10мп</t>
  </si>
  <si>
    <t>вентиль д 15</t>
  </si>
  <si>
    <t>1шт</t>
  </si>
  <si>
    <t>цанга</t>
  </si>
  <si>
    <t>2шт</t>
  </si>
  <si>
    <t>смена вентиля д 20 (1шт) эл.уз.</t>
  </si>
  <si>
    <t>грязевик</t>
  </si>
  <si>
    <t>смена грязевика</t>
  </si>
  <si>
    <t>вентиль д 20</t>
  </si>
  <si>
    <t>бочонок 15</t>
  </si>
  <si>
    <t>бочонок 20</t>
  </si>
  <si>
    <t>болт</t>
  </si>
  <si>
    <t>8шт</t>
  </si>
  <si>
    <t>гайка</t>
  </si>
  <si>
    <t>смена вентиля д 15 (2шт) эл.уз.,т.п.</t>
  </si>
  <si>
    <t>3шт</t>
  </si>
  <si>
    <t>ремонт эл.щита со сменой автомата (5шт)</t>
  </si>
  <si>
    <t>дин рейка</t>
  </si>
  <si>
    <t>шина изолятор</t>
  </si>
  <si>
    <t>10шт</t>
  </si>
  <si>
    <t>азс-16</t>
  </si>
  <si>
    <t>6шт</t>
  </si>
  <si>
    <t>азс-25</t>
  </si>
  <si>
    <t>вн-32</t>
  </si>
  <si>
    <t>4шт</t>
  </si>
  <si>
    <t>провод</t>
  </si>
  <si>
    <t>5мп</t>
  </si>
  <si>
    <t xml:space="preserve">смена ламп (9шт) 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</si>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</sst>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512.459478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10.21</v>
      </c>
      <c r="M20" s="33">
        <f>SUM(M6:M19)</f>
        <v>1402.7376060000001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f>10345*1.2</f>
        <v>12414</v>
      </c>
    </row>
    <row r="25" spans="1:13" ht="12.75">
      <c r="A25" t="s">
        <v>107</v>
      </c>
      <c r="J25" s="20">
        <v>2</v>
      </c>
      <c r="K25" s="20" t="s">
        <v>137</v>
      </c>
      <c r="L25" s="48">
        <f>0.1*155</f>
        <v>15.5</v>
      </c>
      <c r="M25" s="32">
        <f aca="true" t="shared" si="1" ref="M25:M38">L25*114.3*1.202*1.15</f>
        <v>2448.9517949999995</v>
      </c>
    </row>
    <row r="26" spans="1:13" ht="12.75">
      <c r="A26" t="s">
        <v>108</v>
      </c>
      <c r="J26" s="20">
        <v>3</v>
      </c>
      <c r="K26" s="20" t="s">
        <v>138</v>
      </c>
      <c r="L26" s="48">
        <v>0.81</v>
      </c>
      <c r="M26" s="32">
        <f t="shared" si="1"/>
        <v>127.97748089999997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154</v>
      </c>
      <c r="L27" s="42">
        <f>0.02*81</f>
        <v>1.62</v>
      </c>
      <c r="M27" s="32">
        <f t="shared" si="1"/>
        <v>255.95496179999995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145</v>
      </c>
      <c r="L28" s="42">
        <v>0.81</v>
      </c>
      <c r="M28" s="32">
        <f t="shared" si="1"/>
        <v>127.97748089999997</v>
      </c>
    </row>
    <row r="29" spans="10:13" ht="12.75">
      <c r="J29" s="20">
        <v>6</v>
      </c>
      <c r="K29" s="20" t="s">
        <v>147</v>
      </c>
      <c r="L29" s="25">
        <v>1.178</v>
      </c>
      <c r="M29" s="32">
        <f t="shared" si="1"/>
        <v>186.12033641999997</v>
      </c>
    </row>
    <row r="30" spans="2:13" ht="12.75">
      <c r="B30" t="s">
        <v>0</v>
      </c>
      <c r="J30" s="20">
        <v>7</v>
      </c>
      <c r="K30" s="20" t="s">
        <v>156</v>
      </c>
      <c r="L30" s="25">
        <f>5*4.83</f>
        <v>24.15</v>
      </c>
      <c r="M30" s="32">
        <f t="shared" si="1"/>
        <v>3815.6248934999994</v>
      </c>
    </row>
    <row r="31" spans="10:13" ht="12.75">
      <c r="J31" s="20">
        <v>8</v>
      </c>
      <c r="K31" s="20" t="s">
        <v>167</v>
      </c>
      <c r="L31" s="25">
        <f>0.09*7.1</f>
        <v>0.6389999999999999</v>
      </c>
      <c r="M31" s="32">
        <f t="shared" si="1"/>
        <v>100.96001270999997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51882.82</v>
      </c>
      <c r="J39" s="20"/>
      <c r="K39" s="29" t="s">
        <v>57</v>
      </c>
      <c r="L39" s="28">
        <f>SUM(L24:L37)</f>
        <v>44.707</v>
      </c>
      <c r="M39" s="33">
        <f>SUM(M24:M38)</f>
        <v>19477.566961229993</v>
      </c>
    </row>
    <row r="40" spans="1:11" ht="12.75">
      <c r="A40" t="s">
        <v>7</v>
      </c>
      <c r="F40" s="5">
        <v>55139.16</v>
      </c>
      <c r="K40" s="1" t="s">
        <v>61</v>
      </c>
    </row>
    <row r="41" spans="2:13" ht="12.75">
      <c r="B41" t="s">
        <v>8</v>
      </c>
      <c r="F41" s="9">
        <f>F40/F39</f>
        <v>1.062763357889953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56439.16</v>
      </c>
      <c r="J43" s="20">
        <v>1</v>
      </c>
      <c r="K43" s="20" t="s">
        <v>139</v>
      </c>
      <c r="L43" s="25" t="s">
        <v>140</v>
      </c>
      <c r="M43" s="25">
        <f>10*91.81</f>
        <v>918.1</v>
      </c>
    </row>
    <row r="44" spans="10:13" ht="12.75">
      <c r="J44" s="20">
        <v>2</v>
      </c>
      <c r="K44" s="20" t="s">
        <v>141</v>
      </c>
      <c r="L44" s="25" t="s">
        <v>142</v>
      </c>
      <c r="M44" s="25">
        <v>496</v>
      </c>
    </row>
    <row r="45" spans="2:13" ht="12.75">
      <c r="B45" s="1" t="s">
        <v>10</v>
      </c>
      <c r="C45" s="1"/>
      <c r="J45" s="20">
        <v>3</v>
      </c>
      <c r="K45" s="20" t="s">
        <v>143</v>
      </c>
      <c r="L45" s="25" t="s">
        <v>155</v>
      </c>
      <c r="M45" s="25">
        <f>3*159.99</f>
        <v>479.97</v>
      </c>
    </row>
    <row r="46" spans="10:13" ht="12.75">
      <c r="J46" s="20">
        <v>4</v>
      </c>
      <c r="K46" s="20" t="s">
        <v>146</v>
      </c>
      <c r="L46" s="25" t="s">
        <v>142</v>
      </c>
      <c r="M46" s="25">
        <v>5482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141</v>
      </c>
      <c r="L47" s="25" t="s">
        <v>144</v>
      </c>
      <c r="M47" s="25">
        <f>2*232.36</f>
        <v>464.72</v>
      </c>
    </row>
    <row r="48" spans="1:13" ht="12.75">
      <c r="A48" t="s">
        <v>12</v>
      </c>
      <c r="F48" s="11">
        <v>5203.46</v>
      </c>
      <c r="J48" s="20">
        <v>6</v>
      </c>
      <c r="K48" s="20" t="s">
        <v>148</v>
      </c>
      <c r="L48" s="25" t="s">
        <v>142</v>
      </c>
      <c r="M48" s="25">
        <v>296.28</v>
      </c>
    </row>
    <row r="49" spans="1:13" ht="12.75">
      <c r="A49" s="6" t="s">
        <v>15</v>
      </c>
      <c r="F49" s="5">
        <f>(2400+440)*1.202</f>
        <v>3413.68</v>
      </c>
      <c r="J49" s="20">
        <v>7</v>
      </c>
      <c r="K49" s="20" t="s">
        <v>149</v>
      </c>
      <c r="L49" s="25" t="s">
        <v>142</v>
      </c>
      <c r="M49" s="25">
        <v>27.57</v>
      </c>
    </row>
    <row r="50" spans="1:13" ht="12.75">
      <c r="A50" s="6" t="s">
        <v>83</v>
      </c>
      <c r="E50" s="5">
        <v>0.53</v>
      </c>
      <c r="F50" s="5">
        <f>E50*E32</f>
        <v>1841.22</v>
      </c>
      <c r="J50" s="20">
        <v>8</v>
      </c>
      <c r="K50" s="20" t="s">
        <v>150</v>
      </c>
      <c r="L50" s="25" t="s">
        <v>142</v>
      </c>
      <c r="M50" s="25">
        <v>29.78</v>
      </c>
    </row>
    <row r="51" spans="1:13" ht="12.75">
      <c r="A51" s="4" t="s">
        <v>33</v>
      </c>
      <c r="F51" s="31">
        <f>F48+F49+F50</f>
        <v>10458.359999999999</v>
      </c>
      <c r="J51" s="20">
        <v>9</v>
      </c>
      <c r="K51" s="20" t="s">
        <v>151</v>
      </c>
      <c r="L51" s="25" t="s">
        <v>152</v>
      </c>
      <c r="M51" s="25">
        <f>8*4.4</f>
        <v>35.2</v>
      </c>
    </row>
    <row r="52" spans="1:13" ht="12.75">
      <c r="A52" s="4" t="s">
        <v>16</v>
      </c>
      <c r="J52" s="20">
        <v>10</v>
      </c>
      <c r="K52" s="20" t="s">
        <v>153</v>
      </c>
      <c r="L52" s="25" t="s">
        <v>152</v>
      </c>
      <c r="M52" s="25">
        <f>8*3.7</f>
        <v>29.6</v>
      </c>
    </row>
    <row r="53" spans="1:13" ht="12.75">
      <c r="A53" t="s">
        <v>74</v>
      </c>
      <c r="C53" s="13"/>
      <c r="D53" s="46">
        <v>1.89</v>
      </c>
      <c r="E53" s="13" t="s">
        <v>14</v>
      </c>
      <c r="F53" s="11">
        <f>E32*D53</f>
        <v>6565.86</v>
      </c>
      <c r="J53" s="20">
        <v>11</v>
      </c>
      <c r="K53" s="20" t="s">
        <v>157</v>
      </c>
      <c r="L53" s="25" t="s">
        <v>155</v>
      </c>
      <c r="M53" s="25">
        <f>3*56.6</f>
        <v>169.8</v>
      </c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12</v>
      </c>
      <c r="K54" s="20" t="s">
        <v>158</v>
      </c>
      <c r="L54" s="25" t="s">
        <v>159</v>
      </c>
      <c r="M54" s="25">
        <f>10*56.35</f>
        <v>563.5</v>
      </c>
    </row>
    <row r="55" spans="1:13" ht="12.75">
      <c r="A55" s="4" t="s">
        <v>17</v>
      </c>
      <c r="B55" s="10"/>
      <c r="C55" s="10"/>
      <c r="F55" s="31">
        <f>SUM(F53:F54)</f>
        <v>6944.099999999999</v>
      </c>
      <c r="J55" s="20">
        <v>13</v>
      </c>
      <c r="K55" s="20" t="s">
        <v>160</v>
      </c>
      <c r="L55" s="25" t="s">
        <v>161</v>
      </c>
      <c r="M55" s="25">
        <f>6*92.2</f>
        <v>553.2</v>
      </c>
    </row>
    <row r="56" spans="1:13" ht="12.75">
      <c r="A56" s="4" t="s">
        <v>18</v>
      </c>
      <c r="B56" s="4"/>
      <c r="J56" s="20">
        <v>14</v>
      </c>
      <c r="K56" s="20" t="s">
        <v>162</v>
      </c>
      <c r="L56" s="25" t="s">
        <v>161</v>
      </c>
      <c r="M56" s="25">
        <f>6*92.2</f>
        <v>553.2</v>
      </c>
    </row>
    <row r="57" spans="1:13" ht="12.75">
      <c r="A57" t="s">
        <v>19</v>
      </c>
      <c r="C57">
        <v>166649</v>
      </c>
      <c r="D57">
        <v>228935.4</v>
      </c>
      <c r="E57">
        <v>3474</v>
      </c>
      <c r="F57" s="34">
        <f>C57/D57*E57</f>
        <v>2528.8296436461987</v>
      </c>
      <c r="J57" s="20">
        <v>15</v>
      </c>
      <c r="K57" s="20" t="s">
        <v>163</v>
      </c>
      <c r="L57" s="25" t="s">
        <v>164</v>
      </c>
      <c r="M57" s="25">
        <f>4*224.19</f>
        <v>896.76</v>
      </c>
    </row>
    <row r="58" spans="1:13" ht="12.75">
      <c r="A58" t="s">
        <v>20</v>
      </c>
      <c r="F58" s="34">
        <f>M20</f>
        <v>1402.7376060000001</v>
      </c>
      <c r="J58" s="20">
        <v>16</v>
      </c>
      <c r="K58" s="20" t="s">
        <v>165</v>
      </c>
      <c r="L58" s="25" t="s">
        <v>166</v>
      </c>
      <c r="M58" s="25">
        <f>5*9.4</f>
        <v>47</v>
      </c>
    </row>
    <row r="59" spans="1:13" ht="12.75">
      <c r="A59" t="s">
        <v>21</v>
      </c>
      <c r="F59" s="11">
        <f>M39</f>
        <v>19477.566961229993</v>
      </c>
      <c r="J59" s="20">
        <v>17</v>
      </c>
      <c r="K59" s="20" t="s">
        <v>168</v>
      </c>
      <c r="L59" s="25" t="s">
        <v>169</v>
      </c>
      <c r="M59" s="25">
        <f>9*14.5</f>
        <v>130.5</v>
      </c>
    </row>
    <row r="60" spans="1:13" ht="12.75">
      <c r="A60" t="s">
        <v>71</v>
      </c>
      <c r="F60" s="5">
        <f>3*600*1.202</f>
        <v>2163.6</v>
      </c>
      <c r="J60" s="20"/>
      <c r="K60" s="20"/>
      <c r="L60" s="30" t="s">
        <v>64</v>
      </c>
      <c r="M60" s="33">
        <f>SUM(M43:M59)</f>
        <v>11173.180000000002</v>
      </c>
    </row>
    <row r="61" spans="1:6" ht="12.75">
      <c r="A61" t="s">
        <v>22</v>
      </c>
      <c r="F61" s="11">
        <f>M60</f>
        <v>11173.180000000002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0.24</v>
      </c>
      <c r="E64" t="s">
        <v>14</v>
      </c>
      <c r="F64" s="11">
        <f>B64*D64</f>
        <v>833.76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0.87</v>
      </c>
      <c r="E66" s="53"/>
      <c r="F66" s="54">
        <f>D66*E32</f>
        <v>3022.38</v>
      </c>
    </row>
    <row r="67" spans="1:6" ht="12.75">
      <c r="A67" s="4" t="s">
        <v>25</v>
      </c>
      <c r="B67" s="10"/>
      <c r="C67" s="10"/>
      <c r="F67" s="31">
        <f>SUM(F57:F66)</f>
        <v>40602.054210876195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0.26</v>
      </c>
      <c r="E69" t="s">
        <v>14</v>
      </c>
      <c r="F69" s="11">
        <f>B69*D69</f>
        <v>903.24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1.34</v>
      </c>
      <c r="E72" t="s">
        <v>14</v>
      </c>
      <c r="F72" s="11">
        <f>B72*D72</f>
        <v>4655.16</v>
      </c>
    </row>
    <row r="73" spans="1:6" ht="12.75">
      <c r="A73" s="4" t="s">
        <v>29</v>
      </c>
      <c r="F73" s="31">
        <f>F69+F72</f>
        <v>5558.4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2.67</v>
      </c>
      <c r="E76" t="s">
        <v>14</v>
      </c>
      <c r="F76" s="11">
        <f>B76*D76</f>
        <v>9275.58</v>
      </c>
    </row>
    <row r="77" spans="1:6" ht="12.75">
      <c r="A77" s="4" t="s">
        <v>31</v>
      </c>
      <c r="F77" s="8">
        <f>SUM(F76)</f>
        <v>9275.58</v>
      </c>
    </row>
    <row r="78" spans="1:6" ht="12.75">
      <c r="A78" s="49" t="s">
        <v>77</v>
      </c>
      <c r="B78" s="50"/>
      <c r="C78" s="50"/>
      <c r="D78" s="51">
        <v>2.44</v>
      </c>
      <c r="E78" s="50"/>
      <c r="F78" s="52">
        <f>D78*E32</f>
        <v>8476.56</v>
      </c>
    </row>
    <row r="79" spans="1:6" ht="12.75">
      <c r="A79" s="1" t="s">
        <v>32</v>
      </c>
      <c r="B79" s="1"/>
      <c r="F79" s="31">
        <f>F51+F55+F67+F73+F77+F78</f>
        <v>81315.05421087619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4716.273144230819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92132.087355107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43435</v>
      </c>
      <c r="C86" s="39">
        <v>-182610</v>
      </c>
      <c r="D86" s="44">
        <f>F43</f>
        <v>56439.16</v>
      </c>
      <c r="E86" s="44">
        <f>F84</f>
        <v>92132.087355107</v>
      </c>
      <c r="F86" s="45">
        <f>C86+D86-E86</f>
        <v>-218302.92735510698</v>
      </c>
    </row>
    <row r="88" spans="1:6" ht="13.5" thickBot="1">
      <c r="A88" t="s">
        <v>112</v>
      </c>
      <c r="C88" s="56">
        <v>43070</v>
      </c>
      <c r="D88" s="8" t="s">
        <v>113</v>
      </c>
      <c r="E88" s="56">
        <v>43100</v>
      </c>
      <c r="F88" t="s">
        <v>114</v>
      </c>
    </row>
    <row r="89" spans="1:7" ht="13.5" thickBot="1">
      <c r="A89" t="s">
        <v>115</v>
      </c>
      <c r="F89" s="57">
        <f>E86</f>
        <v>92132.087355107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2017-08-21T12:54:29Z</cp:lastPrinted>
  <dcterms:created xsi:type="dcterms:W3CDTF">2008-08-18T07:30:19Z</dcterms:created>
  <dcterms:modified xsi:type="dcterms:W3CDTF">2018-03-28T06:06:34Z</dcterms:modified>
  <cp:category/>
  <cp:version/>
  <cp:contentType/>
  <cp:contentStatus/>
</cp:coreProperties>
</file>