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<sst xmlns="http://schemas.openxmlformats.org/spreadsheetml/2006/main" count="215" uniqueCount="175">
  <si>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</si>
  <si>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</si>
  <si>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</si>
  <si>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</si>
  <si>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</si>
  <si>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</si>
  <si>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</si>
  <si>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</si>
  <si>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</si>
  <si>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</si>
  <si>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</si>
  <si>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</si>
  <si>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</si>
  <si>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</si>
  <si>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</si>
  <si>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</si>
  <si>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</si>
  <si>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</si>
  <si>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</si>
  <si>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</si>
  <si>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</si>
  <si>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</si>
  <si>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</si>
  <si>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</si>
  <si>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</si>
  <si>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</si>
  <si>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</si>
  <si>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</si>
  <si>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</si>
  <si>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</si>
  <si>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</si>
  <si>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</si>
  <si>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</si>
  <si>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</si>
  <si>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</si>
  <si>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</si>
  <si>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</si>
  <si>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</si>
  <si>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</si>
  <si>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</si>
  <si>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</si>
  <si>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</si>
  <si>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</si>
  <si>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</si>
  <si>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</si>
  <si>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</si>
  <si>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</si>
  <si>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</si>
  <si>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</si>
  <si>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</si>
  <si>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</si>
  <si>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</si>
  <si>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</si>
  <si>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</si>
  <si>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</si>
  <si>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</si>
  <si>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</si>
  <si>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</si>
  <si>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</si>
  <si>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</si>
  <si>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</si>
  <si>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</si>
  <si>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</si>
  <si>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</si>
  <si>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</si>
  <si>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</si>
  <si>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</si>
  <si>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</si>
  <si>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</si>
  <si>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</si>
  <si>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</si>
  <si>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</si>
  <si>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</si>
  <si>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</si>
  <si>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</si>
  <si>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</si>
  <si>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</si>
  <si>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</si>
  <si>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</si>
  <si>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</si>
  <si>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</si>
  <si>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</si>
  <si>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</si>
  <si>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</si>
  <si>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</si>
  <si>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</si>
  <si>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</si>
  <si>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</si>
  <si>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</si>
  <si>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</si>
  <si>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</si>
  <si>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</si>
  <si>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</si>
  <si>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</si>
  <si>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</si>
  <si>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</si>
  <si>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</si>
  <si>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</si>
  <si>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</si>
  <si>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</si>
  <si>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</si>
  <si>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</si>
  <si>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</si>
  <si>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</si>
  <si>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</si>
  <si>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</si>
  <si>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</si>
  <si>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</si>
  <si>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</si>
  <si>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</si>
  <si>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</si>
  <si>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</si>
  <si>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</si>
  <si>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</si>
  <si>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</si>
  <si>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</si>
  <si>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</si>
  <si>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</si>
  <si>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</si>
  <si>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</si>
  <si>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</si>
  <si>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</si>
  <si>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</si>
  <si>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</si>
  <si>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</si>
  <si>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</si>
  <si>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</si>
  <si>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</si>
  <si>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</si>
  <si>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</si>
  <si>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</si>
  <si>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</si>
  <si>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</si>
  <si>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</si>
  <si>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</si>
  <si>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</si>
  <si>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труб д 110 на пвх (4мп) под в.16</t>
  </si>
  <si>
    <t>труба д 110 пвх 2-х метровая</t>
  </si>
  <si>
    <t>1шт</t>
  </si>
  <si>
    <t>2шт</t>
  </si>
  <si>
    <t>3шт</t>
  </si>
  <si>
    <t>4шт</t>
  </si>
  <si>
    <t>труба д 110 пвх 1  метровая</t>
  </si>
  <si>
    <t>2 мп</t>
  </si>
  <si>
    <t>диск</t>
  </si>
  <si>
    <t>переход чуг. 110</t>
  </si>
  <si>
    <t>тройник косой</t>
  </si>
  <si>
    <t>ревизка 110</t>
  </si>
  <si>
    <t>полуотвод 45</t>
  </si>
  <si>
    <t>манжета 110</t>
  </si>
  <si>
    <t>муфта компенс. 110</t>
  </si>
  <si>
    <t>смена гебо (3шт) под кв. 54</t>
  </si>
  <si>
    <t>смена вентиля д 32 (2шт) под кв.54</t>
  </si>
  <si>
    <t>труба д 32 п.пр. (16мп) под кв.54</t>
  </si>
  <si>
    <t>16мп</t>
  </si>
  <si>
    <t>гебо 32</t>
  </si>
  <si>
    <t>муфта 32</t>
  </si>
  <si>
    <t>уголок 32</t>
  </si>
  <si>
    <t>вентиль д 32</t>
  </si>
  <si>
    <t>фланец 80</t>
  </si>
  <si>
    <t>смена труб д 32 на п.пр. (16мп) под кв.54</t>
  </si>
  <si>
    <t xml:space="preserve">смена труб д 20 на п.пр. (20мп) </t>
  </si>
  <si>
    <t xml:space="preserve">смена вентиля д 15 (2шт) </t>
  </si>
  <si>
    <t xml:space="preserve">труба д 20 п.пр. </t>
  </si>
  <si>
    <t>20мп</t>
  </si>
  <si>
    <t>вентиль д 15</t>
  </si>
  <si>
    <t>6шт</t>
  </si>
  <si>
    <t>муфта 20</t>
  </si>
  <si>
    <t>5шт</t>
  </si>
  <si>
    <t>уголок 20 п.пр.</t>
  </si>
  <si>
    <t>смена ламп (11шт) п-д2,3,4,5</t>
  </si>
  <si>
    <t>лампа</t>
  </si>
  <si>
    <t>11шт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</si>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</sst>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63" sqref="M6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8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1.64</v>
      </c>
      <c r="M16" s="46">
        <f t="shared" si="0"/>
        <v>225.31730399999998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20.17</v>
      </c>
      <c r="M20" s="34">
        <f>SUM(M6:M19)</f>
        <v>2771.1280619999998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136</v>
      </c>
      <c r="L24" s="46">
        <f>0.04*146.9</f>
        <v>5.876</v>
      </c>
      <c r="M24" s="33">
        <f aca="true" t="shared" si="1" ref="M24:M34">L24*89.21*1.202*1.15</f>
        <v>724.5988401079999</v>
      </c>
    </row>
    <row r="25" spans="1:13" ht="12.75">
      <c r="A25" t="s">
        <v>112</v>
      </c>
      <c r="J25" s="20">
        <v>2</v>
      </c>
      <c r="K25" s="20" t="s">
        <v>160</v>
      </c>
      <c r="L25" s="46">
        <f>0.16*156.46</f>
        <v>25.033600000000003</v>
      </c>
      <c r="M25" s="33">
        <f t="shared" si="1"/>
        <v>3087.0179584288</v>
      </c>
    </row>
    <row r="26" spans="1:13" ht="12.75">
      <c r="A26" t="s">
        <v>113</v>
      </c>
      <c r="J26" s="20">
        <v>3</v>
      </c>
      <c r="K26" s="20" t="s">
        <v>151</v>
      </c>
      <c r="L26" s="56">
        <f>0.03*103</f>
        <v>3.09</v>
      </c>
      <c r="M26" s="33">
        <f t="shared" si="1"/>
        <v>381.0432974699999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152</v>
      </c>
      <c r="L27" s="25">
        <v>2.06</v>
      </c>
      <c r="M27" s="33">
        <f t="shared" si="1"/>
        <v>254.02886497999995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161</v>
      </c>
      <c r="L28" s="25">
        <f>0.2*224.9</f>
        <v>44.980000000000004</v>
      </c>
      <c r="M28" s="33">
        <f t="shared" si="1"/>
        <v>5546.70793534</v>
      </c>
    </row>
    <row r="29" spans="1:13" ht="12.75">
      <c r="A29" t="s">
        <v>116</v>
      </c>
      <c r="B29" s="1"/>
      <c r="C29" s="8"/>
      <c r="D29" s="8"/>
      <c r="J29" s="20">
        <v>6</v>
      </c>
      <c r="K29" s="20" t="s">
        <v>162</v>
      </c>
      <c r="L29" s="25">
        <v>1.62</v>
      </c>
      <c r="M29" s="33">
        <f t="shared" si="1"/>
        <v>199.77027245999994</v>
      </c>
    </row>
    <row r="30" spans="10:13" ht="12.75">
      <c r="J30" s="20">
        <v>7</v>
      </c>
      <c r="K30" s="20" t="s">
        <v>170</v>
      </c>
      <c r="L30" s="25">
        <f>0.11*7.1</f>
        <v>0.7809999999999999</v>
      </c>
      <c r="M30" s="33">
        <f t="shared" si="1"/>
        <v>96.30900172299997</v>
      </c>
    </row>
    <row r="31" spans="2:13" ht="12.75">
      <c r="B31" t="s">
        <v>0</v>
      </c>
      <c r="J31" s="20">
        <v>8</v>
      </c>
      <c r="K31" s="20" t="s">
        <v>173</v>
      </c>
      <c r="L31" s="25">
        <v>0.24</v>
      </c>
      <c r="M31" s="33">
        <f t="shared" si="1"/>
        <v>29.595595919999994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83.68060000000001</v>
      </c>
      <c r="M35" s="34">
        <f>SUM(M24:M34)</f>
        <v>10319.0717664298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425</v>
      </c>
    </row>
    <row r="40" spans="1:13" ht="12.75">
      <c r="A40" s="2" t="s">
        <v>6</v>
      </c>
      <c r="F40" s="11">
        <f>47187.81+-679.58</f>
        <v>46508.229999999996</v>
      </c>
      <c r="J40" s="20">
        <v>2</v>
      </c>
      <c r="K40" s="20" t="s">
        <v>142</v>
      </c>
      <c r="L40" s="25" t="s">
        <v>143</v>
      </c>
      <c r="M40" s="25">
        <f>2*246</f>
        <v>492</v>
      </c>
    </row>
    <row r="41" spans="1:13" ht="12.75">
      <c r="A41" t="s">
        <v>7</v>
      </c>
      <c r="F41" s="5">
        <f>44493.31</f>
        <v>44493.31</v>
      </c>
      <c r="J41" s="20">
        <v>3</v>
      </c>
      <c r="K41" s="20" t="s">
        <v>144</v>
      </c>
      <c r="L41" s="25" t="s">
        <v>140</v>
      </c>
      <c r="M41" s="25">
        <f>3*23.25</f>
        <v>69.75</v>
      </c>
    </row>
    <row r="42" spans="2:13" ht="12.75">
      <c r="B42" t="s">
        <v>8</v>
      </c>
      <c r="F42" s="9">
        <f>F41/F40</f>
        <v>0.9566760549691958</v>
      </c>
      <c r="J42" s="20">
        <v>4</v>
      </c>
      <c r="K42" s="20" t="s">
        <v>145</v>
      </c>
      <c r="L42" s="25" t="s">
        <v>140</v>
      </c>
      <c r="M42" s="25">
        <f>3*47</f>
        <v>141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146</v>
      </c>
      <c r="L43" s="25" t="s">
        <v>139</v>
      </c>
      <c r="M43" s="25">
        <f>2*110.36</f>
        <v>220.72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45393.31</v>
      </c>
      <c r="J44" s="20">
        <v>6</v>
      </c>
      <c r="K44" s="20" t="s">
        <v>147</v>
      </c>
      <c r="L44" s="25" t="s">
        <v>138</v>
      </c>
      <c r="M44" s="25">
        <v>118</v>
      </c>
    </row>
    <row r="45" spans="10:13" ht="12.75">
      <c r="J45" s="20">
        <v>7</v>
      </c>
      <c r="K45" s="20" t="s">
        <v>148</v>
      </c>
      <c r="L45" s="25" t="s">
        <v>141</v>
      </c>
      <c r="M45" s="25">
        <f>4*62.44</f>
        <v>249.76</v>
      </c>
    </row>
    <row r="46" spans="2:13" ht="12.75">
      <c r="B46" s="1" t="s">
        <v>10</v>
      </c>
      <c r="C46" s="1"/>
      <c r="J46" s="20">
        <v>8</v>
      </c>
      <c r="K46" s="20" t="s">
        <v>149</v>
      </c>
      <c r="L46" s="25" t="s">
        <v>140</v>
      </c>
      <c r="M46" s="25">
        <f>3*43</f>
        <v>129</v>
      </c>
    </row>
    <row r="47" spans="10:13" ht="12.75">
      <c r="J47" s="20">
        <v>9</v>
      </c>
      <c r="K47" s="20" t="s">
        <v>150</v>
      </c>
      <c r="L47" s="25" t="s">
        <v>139</v>
      </c>
      <c r="M47" s="25">
        <f>2*68.89</f>
        <v>137.78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153</v>
      </c>
      <c r="L48" s="25" t="s">
        <v>154</v>
      </c>
      <c r="M48" s="25">
        <f>16*134.87</f>
        <v>2157.92</v>
      </c>
    </row>
    <row r="49" spans="1:13" ht="12.75">
      <c r="A49" t="s">
        <v>12</v>
      </c>
      <c r="F49" s="11">
        <v>6280.45</v>
      </c>
      <c r="J49" s="20">
        <v>11</v>
      </c>
      <c r="K49" s="20" t="s">
        <v>155</v>
      </c>
      <c r="L49" s="25" t="s">
        <v>140</v>
      </c>
      <c r="M49" s="25">
        <f>3*470</f>
        <v>1410</v>
      </c>
    </row>
    <row r="50" spans="1:13" ht="12.75">
      <c r="A50" s="6" t="s">
        <v>15</v>
      </c>
      <c r="F50" s="11">
        <f>800*1.202</f>
        <v>961.5999999999999</v>
      </c>
      <c r="J50" s="20">
        <v>12</v>
      </c>
      <c r="K50" s="20" t="s">
        <v>156</v>
      </c>
      <c r="L50" s="25" t="s">
        <v>140</v>
      </c>
      <c r="M50" s="25">
        <f>3*292</f>
        <v>876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 t="s">
        <v>157</v>
      </c>
      <c r="L51" s="25" t="s">
        <v>139</v>
      </c>
      <c r="M51" s="25">
        <f>2*21.52</f>
        <v>43.04</v>
      </c>
    </row>
    <row r="52" spans="1:13" ht="12.75">
      <c r="A52" s="4" t="s">
        <v>33</v>
      </c>
      <c r="F52" s="32">
        <f>F49+F50+F51</f>
        <v>7242.049999999999</v>
      </c>
      <c r="J52" s="20">
        <v>14</v>
      </c>
      <c r="K52" s="20" t="s">
        <v>156</v>
      </c>
      <c r="L52" s="25" t="s">
        <v>138</v>
      </c>
      <c r="M52" s="25">
        <v>292</v>
      </c>
    </row>
    <row r="53" spans="1:13" ht="12.75">
      <c r="A53" s="4" t="s">
        <v>16</v>
      </c>
      <c r="J53" s="20">
        <v>15</v>
      </c>
      <c r="K53" s="20" t="s">
        <v>158</v>
      </c>
      <c r="L53" s="25" t="s">
        <v>139</v>
      </c>
      <c r="M53" s="25">
        <f>2*846</f>
        <v>1692</v>
      </c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 t="s">
        <v>159</v>
      </c>
      <c r="L54" s="25" t="s">
        <v>139</v>
      </c>
      <c r="M54" s="25">
        <f>2*405</f>
        <v>810</v>
      </c>
    </row>
    <row r="55" spans="1:13" ht="12.75">
      <c r="A55" t="s">
        <v>79</v>
      </c>
      <c r="B55">
        <v>820.7</v>
      </c>
      <c r="C55" t="s">
        <v>13</v>
      </c>
      <c r="D55" s="5">
        <v>0.4</v>
      </c>
      <c r="E55" t="s">
        <v>14</v>
      </c>
      <c r="F55" s="11">
        <f>B55*D55</f>
        <v>328.28000000000003</v>
      </c>
      <c r="J55" s="20">
        <v>17</v>
      </c>
      <c r="K55" s="20" t="s">
        <v>163</v>
      </c>
      <c r="L55" s="25" t="s">
        <v>164</v>
      </c>
      <c r="M55" s="25">
        <f>20*92</f>
        <v>1840</v>
      </c>
    </row>
    <row r="56" spans="1:13" ht="12.75">
      <c r="A56" s="4" t="s">
        <v>17</v>
      </c>
      <c r="B56" s="10"/>
      <c r="C56" s="10"/>
      <c r="F56" s="32">
        <f>SUM(F54:F55)</f>
        <v>6397.976</v>
      </c>
      <c r="J56" s="20">
        <v>18</v>
      </c>
      <c r="K56" s="20" t="s">
        <v>165</v>
      </c>
      <c r="L56" s="25" t="s">
        <v>139</v>
      </c>
      <c r="M56" s="25">
        <f>2*230.17</f>
        <v>460.34</v>
      </c>
    </row>
    <row r="57" spans="1:13" ht="12.75">
      <c r="A57" s="4" t="s">
        <v>18</v>
      </c>
      <c r="B57" s="4"/>
      <c r="J57" s="20">
        <v>19</v>
      </c>
      <c r="K57" s="20" t="s">
        <v>156</v>
      </c>
      <c r="L57" s="25" t="s">
        <v>139</v>
      </c>
      <c r="M57" s="25">
        <f>2*292</f>
        <v>584</v>
      </c>
    </row>
    <row r="58" spans="1:13" ht="12.75">
      <c r="A58" t="s">
        <v>19</v>
      </c>
      <c r="C58" s="52">
        <v>167335</v>
      </c>
      <c r="D58">
        <v>228935.4</v>
      </c>
      <c r="E58">
        <v>3161.3</v>
      </c>
      <c r="F58" s="35">
        <f>C58/D58*E58</f>
        <v>2310.6786259355263</v>
      </c>
      <c r="J58" s="20">
        <v>20</v>
      </c>
      <c r="K58" s="20" t="s">
        <v>157</v>
      </c>
      <c r="L58" s="25" t="s">
        <v>166</v>
      </c>
      <c r="M58" s="25">
        <f>6*21.52</f>
        <v>129.12</v>
      </c>
    </row>
    <row r="59" spans="1:13" ht="12.75">
      <c r="A59" t="s">
        <v>20</v>
      </c>
      <c r="F59" s="35">
        <f>M20</f>
        <v>2771.1280619999998</v>
      </c>
      <c r="J59" s="20">
        <v>21</v>
      </c>
      <c r="K59" s="20" t="s">
        <v>167</v>
      </c>
      <c r="L59" s="25" t="s">
        <v>168</v>
      </c>
      <c r="M59" s="25">
        <f>5*47.97</f>
        <v>239.85</v>
      </c>
    </row>
    <row r="60" spans="1:13" ht="12.75">
      <c r="A60" t="s">
        <v>21</v>
      </c>
      <c r="F60" s="11">
        <f>M35</f>
        <v>10319.0717664298</v>
      </c>
      <c r="J60" s="20">
        <v>22</v>
      </c>
      <c r="K60" s="20" t="s">
        <v>169</v>
      </c>
      <c r="L60" s="25" t="s">
        <v>141</v>
      </c>
      <c r="M60" s="25">
        <f>4*5.89</f>
        <v>23.56</v>
      </c>
    </row>
    <row r="61" spans="1:13" ht="12.75">
      <c r="A61" t="s">
        <v>71</v>
      </c>
      <c r="F61" s="5">
        <v>0</v>
      </c>
      <c r="J61" s="20">
        <v>23</v>
      </c>
      <c r="K61" s="20" t="s">
        <v>171</v>
      </c>
      <c r="L61" s="25" t="s">
        <v>172</v>
      </c>
      <c r="M61" s="25">
        <f>11*13</f>
        <v>143</v>
      </c>
    </row>
    <row r="62" spans="1:13" ht="12.75">
      <c r="A62" t="s">
        <v>22</v>
      </c>
      <c r="F62" s="5">
        <f>M64</f>
        <v>12701.540000000003</v>
      </c>
      <c r="J62" s="20">
        <v>24</v>
      </c>
      <c r="K62" s="20" t="s">
        <v>174</v>
      </c>
      <c r="L62" s="25" t="s">
        <v>138</v>
      </c>
      <c r="M62" s="25">
        <v>17.7</v>
      </c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12701.540000000003</v>
      </c>
    </row>
    <row r="65" spans="2:6" ht="12.75">
      <c r="B65">
        <v>3161.3</v>
      </c>
      <c r="C65" t="s">
        <v>13</v>
      </c>
      <c r="D65" s="11">
        <v>0.37</v>
      </c>
      <c r="E65" t="s">
        <v>14</v>
      </c>
      <c r="F65" s="11">
        <f>B65*D65</f>
        <v>1169.681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29272.099454365332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</v>
      </c>
      <c r="E70" t="s">
        <v>14</v>
      </c>
      <c r="F70" s="11">
        <f>B70*D70</f>
        <v>632.2600000000001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0.97</v>
      </c>
      <c r="E73" t="s">
        <v>14</v>
      </c>
      <c r="F73" s="11">
        <f>B73*D73</f>
        <v>3066.4610000000002</v>
      </c>
    </row>
    <row r="74" spans="1:6" ht="12.75">
      <c r="A74" s="4" t="s">
        <v>29</v>
      </c>
      <c r="F74" s="32">
        <f>F70+F73</f>
        <v>3698.7210000000005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2.1</v>
      </c>
      <c r="E77" t="s">
        <v>14</v>
      </c>
      <c r="F77" s="11">
        <f>B77*D77</f>
        <v>6638.7300000000005</v>
      </c>
    </row>
    <row r="78" spans="1:6" ht="12.75">
      <c r="A78" s="4" t="s">
        <v>31</v>
      </c>
      <c r="F78" s="32">
        <f>SUM(F77)</f>
        <v>6638.7300000000005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53249.576454365335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3088.475434353189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60892.76188871853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42948</v>
      </c>
      <c r="C87" s="40">
        <v>-39175</v>
      </c>
      <c r="D87" s="43">
        <f>F44</f>
        <v>45393.31</v>
      </c>
      <c r="E87" s="43">
        <f>F85</f>
        <v>60892.76188871853</v>
      </c>
      <c r="F87" s="44">
        <f>C87+D87-E87</f>
        <v>-54674.45188871853</v>
      </c>
    </row>
    <row r="89" spans="1:6" ht="13.5" thickBot="1">
      <c r="A89" t="s">
        <v>85</v>
      </c>
      <c r="C89" s="54">
        <v>42948</v>
      </c>
      <c r="D89" s="8" t="s">
        <v>86</v>
      </c>
      <c r="E89" s="54" t="s">
        <v>135</v>
      </c>
      <c r="F89" t="s">
        <v>87</v>
      </c>
    </row>
    <row r="90" spans="1:7" ht="13.5" thickBot="1">
      <c r="A90" t="s">
        <v>88</v>
      </c>
      <c r="F90" s="55">
        <f>E87</f>
        <v>60892.76188871853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2017-11-10T12:55:14Z</dcterms:modified>
  <cp:category/>
  <cp:version/>
  <cp:contentType/>
  <cp:contentStatus/>
</cp:coreProperties>
</file>