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<sst xmlns="http://schemas.openxmlformats.org/spreadsheetml/2006/main" count="219" uniqueCount="175">
  <si>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</si>
  <si>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</si>
  <si>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</si>
  <si>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</si>
  <si>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</si>
  <si>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</si>
  <si>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</si>
  <si>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</si>
  <si>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</si>
  <si>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</si>
  <si>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</si>
  <si>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</si>
  <si>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</si>
  <si>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</si>
  <si>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</si>
  <si>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</si>
  <si>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</si>
  <si>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</si>
  <si>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</si>
  <si>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</si>
  <si>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</si>
  <si>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</si>
  <si>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</si>
  <si>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</si>
  <si>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</si>
  <si>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</si>
  <si>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</si>
  <si>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</si>
  <si>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</si>
  <si>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</si>
  <si>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</si>
  <si>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</si>
  <si>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</si>
  <si>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</si>
  <si>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</si>
  <si>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</si>
  <si>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</si>
  <si>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</si>
  <si>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</si>
  <si>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</si>
  <si>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</si>
  <si>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</si>
  <si>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</si>
  <si>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</si>
  <si>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</si>
  <si>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</si>
  <si>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</si>
  <si>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</si>
  <si>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</si>
  <si>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</si>
  <si>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</si>
  <si>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</si>
  <si>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</si>
  <si>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</si>
  <si>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</si>
  <si>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</si>
  <si>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</si>
  <si>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</si>
  <si>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</si>
  <si>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</si>
  <si>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</si>
  <si>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</si>
  <si>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</si>
  <si>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</si>
  <si>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</si>
  <si>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</si>
  <si>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</si>
  <si>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</si>
  <si>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</si>
  <si>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</si>
  <si>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</si>
  <si>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</si>
  <si>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</si>
  <si>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</si>
  <si>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</si>
  <si>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</si>
  <si>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</si>
  <si>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</si>
  <si>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</si>
  <si>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</si>
  <si>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</si>
  <si>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</si>
  <si>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</si>
  <si>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</si>
  <si>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</si>
  <si>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</si>
  <si>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</si>
  <si>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</si>
  <si>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</si>
  <si>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</si>
  <si>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</si>
  <si>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</si>
  <si>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</si>
  <si>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</si>
  <si>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</si>
  <si>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</si>
  <si>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</si>
  <si>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</si>
  <si>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</si>
  <si>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</si>
  <si>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</si>
  <si>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</si>
  <si>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</si>
  <si>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</si>
  <si>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</si>
  <si>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</si>
  <si>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</si>
  <si>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</si>
  <si>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</si>
  <si>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</si>
  <si>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</si>
  <si>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</si>
  <si>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</si>
  <si>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</si>
  <si>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</si>
  <si>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</si>
  <si>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</si>
  <si>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</si>
  <si>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</si>
  <si>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</si>
  <si>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</si>
  <si>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</si>
  <si>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</si>
  <si>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</si>
  <si>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</si>
  <si>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</si>
  <si>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</si>
  <si>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</si>
  <si>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</si>
  <si>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</si>
  <si>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</si>
  <si>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</si>
  <si>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июля</t>
  </si>
  <si>
    <t>ост.на 01.08</t>
  </si>
  <si>
    <t>за   июль 2017 г.</t>
  </si>
  <si>
    <t>смена труб д 110 на пвх (6мп) подвал под кв.10</t>
  </si>
  <si>
    <t>смена труб д 50 на пвх (2мп) подвал под кв.11</t>
  </si>
  <si>
    <t>2шт</t>
  </si>
  <si>
    <t>труба д 50 пвх 1-метр.</t>
  </si>
  <si>
    <t>труба д 110 пвх 2-метр.</t>
  </si>
  <si>
    <t>труба д 110 пвх 1-метр.</t>
  </si>
  <si>
    <t>тройник 110</t>
  </si>
  <si>
    <t>отвод 110</t>
  </si>
  <si>
    <t>переход 110х50</t>
  </si>
  <si>
    <t>1шт</t>
  </si>
  <si>
    <t>тройник 50 пвх</t>
  </si>
  <si>
    <t>смена труб д 25 на п.пр. (8мп) кв.27-29-31</t>
  </si>
  <si>
    <t>смена труб д 20 на п.пр. (4мп) кв.27-29-32</t>
  </si>
  <si>
    <t>смена труб д 110 на пвх (13мп)  кв.27-29-31</t>
  </si>
  <si>
    <t>смена вентиля д 20 (1шт) кв.27-29-31</t>
  </si>
  <si>
    <t>труба д 25 п.пр.</t>
  </si>
  <si>
    <t>8мп</t>
  </si>
  <si>
    <t>труба д 20 п.пр.</t>
  </si>
  <si>
    <t>4мп</t>
  </si>
  <si>
    <t>тройник 25х20</t>
  </si>
  <si>
    <t>тройник 25х25</t>
  </si>
  <si>
    <t>переход 32х25</t>
  </si>
  <si>
    <t>муфта 25</t>
  </si>
  <si>
    <t>муфта 20</t>
  </si>
  <si>
    <t>уголок 25</t>
  </si>
  <si>
    <t>8шт</t>
  </si>
  <si>
    <t>уголок 20</t>
  </si>
  <si>
    <t>4шт</t>
  </si>
  <si>
    <t>вентиль 20</t>
  </si>
  <si>
    <t>5шт</t>
  </si>
  <si>
    <t>труба д 110 пвх 2-х метр.</t>
  </si>
  <si>
    <t>труба д 110 пвх 1-х метр.</t>
  </si>
  <si>
    <t>3шт</t>
  </si>
  <si>
    <t>крестовина 110</t>
  </si>
  <si>
    <t>диск</t>
  </si>
  <si>
    <t>ревизия 110</t>
  </si>
  <si>
    <t xml:space="preserve">полуотвод </t>
  </si>
  <si>
    <t>смена ламп (12шт) п-д 2,3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</si>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</sst>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2" borderId="0" xfId="0" applyFill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31">
      <selection activeCell="M67" sqref="M67"/>
    </sheetView>
  </sheetViews>
  <sheetFormatPr defaultColWidth="9.00390625" defaultRowHeight="12.75"/>
  <cols>
    <col min="1" max="1" width="15.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4.25">
      <c r="C2" s="59" t="s">
        <v>125</v>
      </c>
      <c r="D2" s="62">
        <v>7</v>
      </c>
      <c r="K2" s="5" t="s">
        <v>134</v>
      </c>
    </row>
    <row r="3" spans="1:13" ht="12.75">
      <c r="A3" t="s">
        <v>85</v>
      </c>
      <c r="J3" s="14" t="s">
        <v>35</v>
      </c>
      <c r="K3" s="66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31</v>
      </c>
      <c r="F5" s="8" t="s">
        <v>132</v>
      </c>
      <c r="G5" s="1" t="s">
        <v>128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5">
        <f>L6*114.3*1.202</f>
        <v>0</v>
      </c>
    </row>
    <row r="7" spans="2:13" ht="15.75">
      <c r="B7" t="s">
        <v>87</v>
      </c>
      <c r="C7" s="58" t="s">
        <v>89</v>
      </c>
      <c r="D7" s="58"/>
      <c r="J7" s="14">
        <v>2</v>
      </c>
      <c r="K7" s="14" t="s">
        <v>43</v>
      </c>
      <c r="L7" s="14"/>
      <c r="M7" s="45">
        <f aca="true" t="shared" si="0" ref="M7:M19">L7*114.3*1.202</f>
        <v>0</v>
      </c>
    </row>
    <row r="8" spans="3:13" ht="15.75">
      <c r="C8" s="58"/>
      <c r="D8" s="58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0</v>
      </c>
      <c r="M11" s="45">
        <f t="shared" si="0"/>
        <v>0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5">
        <v>0.94</v>
      </c>
      <c r="M13" s="45">
        <f t="shared" si="0"/>
        <v>129.14528399999998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53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2.52</v>
      </c>
      <c r="M16" s="53">
        <f t="shared" si="0"/>
        <v>346.219272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53">
        <f t="shared" si="0"/>
        <v>197.83958399999997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53">
        <f t="shared" si="0"/>
        <v>68.6943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53">
        <f t="shared" si="0"/>
        <v>1099.1088</v>
      </c>
    </row>
    <row r="20" spans="1:13" ht="12.75">
      <c r="A20" t="s">
        <v>100</v>
      </c>
      <c r="J20" s="20"/>
      <c r="K20" s="52" t="s">
        <v>57</v>
      </c>
      <c r="L20" s="54">
        <f>SUM(L6:L19)</f>
        <v>13.4</v>
      </c>
      <c r="M20" s="32">
        <f>SUM(M6:M19)</f>
        <v>1841.00724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0.06*146.9</f>
        <v>8.814</v>
      </c>
      <c r="M24" s="31">
        <f aca="true" t="shared" si="1" ref="M24:M35">L24*114.3*1.202*1.15</f>
        <v>1392.5845884599998</v>
      </c>
    </row>
    <row r="25" spans="1:13" ht="12.75">
      <c r="A25" t="s">
        <v>105</v>
      </c>
      <c r="J25" s="20">
        <v>2</v>
      </c>
      <c r="K25" s="20" t="s">
        <v>136</v>
      </c>
      <c r="L25" s="45">
        <f>0.02*133.04</f>
        <v>2.6608</v>
      </c>
      <c r="M25" s="31">
        <f t="shared" si="1"/>
        <v>420.3981249119999</v>
      </c>
    </row>
    <row r="26" spans="1:13" ht="12.75">
      <c r="A26" t="s">
        <v>106</v>
      </c>
      <c r="J26" s="20">
        <v>3</v>
      </c>
      <c r="K26" s="20" t="s">
        <v>146</v>
      </c>
      <c r="L26" s="45">
        <f>0.08*184.3</f>
        <v>14.744000000000002</v>
      </c>
      <c r="M26" s="31">
        <f t="shared" si="1"/>
        <v>2329.50614616</v>
      </c>
    </row>
    <row r="27" spans="1:13" ht="12.75">
      <c r="A27" t="s">
        <v>107</v>
      </c>
      <c r="J27" s="20">
        <v>4</v>
      </c>
      <c r="K27" s="20" t="s">
        <v>147</v>
      </c>
      <c r="L27" s="45">
        <f>0.04*224.9</f>
        <v>8.996</v>
      </c>
      <c r="M27" s="31">
        <f t="shared" si="1"/>
        <v>1421.3400224399998</v>
      </c>
    </row>
    <row r="28" spans="1:13" ht="12.75">
      <c r="A28" t="s">
        <v>108</v>
      </c>
      <c r="J28" s="20">
        <v>5</v>
      </c>
      <c r="K28" s="20" t="s">
        <v>149</v>
      </c>
      <c r="L28" s="45">
        <v>0.81</v>
      </c>
      <c r="M28" s="31">
        <f t="shared" si="1"/>
        <v>127.97748089999997</v>
      </c>
    </row>
    <row r="29" spans="1:13" ht="12.75">
      <c r="A29" t="s">
        <v>109</v>
      </c>
      <c r="J29" s="20">
        <v>6</v>
      </c>
      <c r="K29" s="20" t="s">
        <v>148</v>
      </c>
      <c r="L29" s="45">
        <f>0.13*146.9</f>
        <v>19.097</v>
      </c>
      <c r="M29" s="31">
        <f t="shared" si="1"/>
        <v>3017.2666083299996</v>
      </c>
    </row>
    <row r="30" spans="10:13" ht="12.75">
      <c r="J30" s="20">
        <v>7</v>
      </c>
      <c r="K30" s="20" t="s">
        <v>172</v>
      </c>
      <c r="L30" s="25">
        <f>0.12*7.1</f>
        <v>0.852</v>
      </c>
      <c r="M30" s="31">
        <f t="shared" si="1"/>
        <v>134.61335028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55.973800000000004</v>
      </c>
      <c r="M36" s="32">
        <f>SUM(M24:M34)</f>
        <v>8843.686321482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41201.18</v>
      </c>
      <c r="J40" s="20">
        <v>1</v>
      </c>
      <c r="K40" s="49" t="s">
        <v>139</v>
      </c>
      <c r="L40" s="50" t="s">
        <v>137</v>
      </c>
      <c r="M40" s="50">
        <f>2*425</f>
        <v>850</v>
      </c>
    </row>
    <row r="41" spans="1:13" ht="12.75">
      <c r="A41" t="s">
        <v>7</v>
      </c>
      <c r="F41" s="11">
        <v>30551.64</v>
      </c>
      <c r="J41" s="20">
        <v>2</v>
      </c>
      <c r="K41" s="49" t="s">
        <v>140</v>
      </c>
      <c r="L41" s="50" t="s">
        <v>137</v>
      </c>
      <c r="M41" s="64">
        <f>2*246</f>
        <v>492</v>
      </c>
    </row>
    <row r="42" spans="2:13" ht="12.75">
      <c r="B42" t="s">
        <v>8</v>
      </c>
      <c r="F42" s="9">
        <f>F41/F40</f>
        <v>0.7415234223874171</v>
      </c>
      <c r="J42" s="20">
        <v>3</v>
      </c>
      <c r="K42" s="49" t="s">
        <v>138</v>
      </c>
      <c r="L42" s="50" t="s">
        <v>137</v>
      </c>
      <c r="M42" s="50">
        <f>2*84</f>
        <v>168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141</v>
      </c>
      <c r="L43" s="25" t="s">
        <v>137</v>
      </c>
      <c r="M43" s="25">
        <f>2*110.36</f>
        <v>220.72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31601.64</v>
      </c>
      <c r="J44" s="20">
        <v>5</v>
      </c>
      <c r="K44" s="20" t="s">
        <v>142</v>
      </c>
      <c r="L44" s="25" t="s">
        <v>137</v>
      </c>
      <c r="M44" s="25">
        <f>2*62.44</f>
        <v>124.88</v>
      </c>
    </row>
    <row r="45" spans="10:13" ht="12.75">
      <c r="J45" s="20">
        <v>6</v>
      </c>
      <c r="K45" s="20" t="s">
        <v>143</v>
      </c>
      <c r="L45" s="25" t="s">
        <v>144</v>
      </c>
      <c r="M45" s="25">
        <v>47</v>
      </c>
    </row>
    <row r="46" spans="2:13" ht="12.75">
      <c r="B46" s="1" t="s">
        <v>10</v>
      </c>
      <c r="C46" s="1"/>
      <c r="J46" s="20">
        <v>7</v>
      </c>
      <c r="K46" s="20" t="s">
        <v>145</v>
      </c>
      <c r="L46" s="25" t="s">
        <v>144</v>
      </c>
      <c r="M46" s="25">
        <v>40</v>
      </c>
    </row>
    <row r="47" spans="10:13" ht="12.75">
      <c r="J47" s="20">
        <v>8</v>
      </c>
      <c r="K47" s="20" t="s">
        <v>150</v>
      </c>
      <c r="L47" s="25" t="s">
        <v>151</v>
      </c>
      <c r="M47" s="25">
        <f>8*97</f>
        <v>776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153</v>
      </c>
      <c r="M48" s="25">
        <f>4*92</f>
        <v>368</v>
      </c>
    </row>
    <row r="49" spans="1:13" ht="12.75">
      <c r="A49" t="s">
        <v>12</v>
      </c>
      <c r="F49" s="11">
        <v>5781.62</v>
      </c>
      <c r="J49" s="20">
        <v>10</v>
      </c>
      <c r="K49" s="20" t="s">
        <v>154</v>
      </c>
      <c r="L49" s="25" t="s">
        <v>144</v>
      </c>
      <c r="M49" s="25">
        <v>10</v>
      </c>
    </row>
    <row r="50" spans="1:13" ht="12.75">
      <c r="A50" s="6" t="s">
        <v>15</v>
      </c>
      <c r="F50" s="11">
        <f>(2400)*1.202</f>
        <v>2884.7999999999997</v>
      </c>
      <c r="J50" s="20">
        <v>11</v>
      </c>
      <c r="K50" s="20" t="s">
        <v>155</v>
      </c>
      <c r="L50" s="25" t="s">
        <v>144</v>
      </c>
      <c r="M50" s="25">
        <v>10</v>
      </c>
    </row>
    <row r="51" spans="1:13" ht="12.75">
      <c r="A51" s="6" t="s">
        <v>84</v>
      </c>
      <c r="B51" s="57"/>
      <c r="C51" s="57"/>
      <c r="D51" s="57"/>
      <c r="E51" s="5">
        <v>0</v>
      </c>
      <c r="F51" s="5">
        <f>E51*E33</f>
        <v>0</v>
      </c>
      <c r="J51" s="20">
        <v>12</v>
      </c>
      <c r="K51" s="20" t="s">
        <v>156</v>
      </c>
      <c r="L51" s="25" t="s">
        <v>144</v>
      </c>
      <c r="M51" s="25">
        <v>58</v>
      </c>
    </row>
    <row r="52" spans="1:13" ht="12.75">
      <c r="A52" s="4" t="s">
        <v>33</v>
      </c>
      <c r="B52" s="1"/>
      <c r="F52" s="30">
        <f>F49+F50+F51</f>
        <v>8666.42</v>
      </c>
      <c r="J52" s="20">
        <v>13</v>
      </c>
      <c r="K52" s="20" t="s">
        <v>157</v>
      </c>
      <c r="L52" s="25" t="s">
        <v>144</v>
      </c>
      <c r="M52" s="25">
        <v>65</v>
      </c>
    </row>
    <row r="53" spans="1:13" ht="12.75">
      <c r="A53" s="4" t="s">
        <v>16</v>
      </c>
      <c r="J53" s="20">
        <v>14</v>
      </c>
      <c r="K53" s="20" t="s">
        <v>158</v>
      </c>
      <c r="L53" s="25" t="s">
        <v>144</v>
      </c>
      <c r="M53" s="25">
        <v>69</v>
      </c>
    </row>
    <row r="54" spans="1:13" ht="12.75">
      <c r="A54" t="s">
        <v>74</v>
      </c>
      <c r="D54" s="5">
        <v>1.92</v>
      </c>
      <c r="E54" t="s">
        <v>14</v>
      </c>
      <c r="F54" s="11">
        <f>D54*E33</f>
        <v>5243.5199999999995</v>
      </c>
      <c r="J54" s="20">
        <v>15</v>
      </c>
      <c r="K54" s="20" t="s">
        <v>159</v>
      </c>
      <c r="L54" s="25" t="s">
        <v>160</v>
      </c>
      <c r="M54" s="25">
        <f>8*8.71</f>
        <v>69.68</v>
      </c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 t="s">
        <v>161</v>
      </c>
      <c r="L55" s="25" t="s">
        <v>162</v>
      </c>
      <c r="M55" s="25">
        <f>4*5.89</f>
        <v>23.56</v>
      </c>
    </row>
    <row r="56" spans="1:13" ht="12.75">
      <c r="A56" s="4" t="s">
        <v>17</v>
      </c>
      <c r="B56" s="4"/>
      <c r="C56" s="10"/>
      <c r="F56" s="30">
        <f>SUM(F54:F55)</f>
        <v>5243.5199999999995</v>
      </c>
      <c r="J56" s="20">
        <v>17</v>
      </c>
      <c r="K56" s="20" t="s">
        <v>163</v>
      </c>
      <c r="L56" s="25" t="s">
        <v>144</v>
      </c>
      <c r="M56" s="25">
        <v>317.32</v>
      </c>
    </row>
    <row r="57" spans="1:13" ht="12.75">
      <c r="A57" s="4" t="s">
        <v>18</v>
      </c>
      <c r="B57" s="4"/>
      <c r="J57" s="20">
        <v>18</v>
      </c>
      <c r="K57" s="20" t="s">
        <v>157</v>
      </c>
      <c r="L57" s="25" t="s">
        <v>137</v>
      </c>
      <c r="M57" s="25">
        <f>2*24.2</f>
        <v>48.4</v>
      </c>
    </row>
    <row r="58" spans="1:13" ht="12.75">
      <c r="A58" t="s">
        <v>19</v>
      </c>
      <c r="C58" s="56">
        <v>166649</v>
      </c>
      <c r="D58">
        <v>228935.4</v>
      </c>
      <c r="E58">
        <v>2731</v>
      </c>
      <c r="F58" s="34">
        <f>C58/D58*E58</f>
        <v>1987.977477489283</v>
      </c>
      <c r="J58" s="20">
        <v>19</v>
      </c>
      <c r="K58" s="20" t="s">
        <v>165</v>
      </c>
      <c r="L58" s="25" t="s">
        <v>164</v>
      </c>
      <c r="M58" s="25">
        <f>5*425</f>
        <v>2125</v>
      </c>
    </row>
    <row r="59" spans="1:13" ht="12.75">
      <c r="A59" t="s">
        <v>20</v>
      </c>
      <c r="F59" s="34">
        <f>M20</f>
        <v>1841.00724</v>
      </c>
      <c r="J59" s="20">
        <v>20</v>
      </c>
      <c r="K59" s="20" t="s">
        <v>166</v>
      </c>
      <c r="L59" s="25" t="s">
        <v>167</v>
      </c>
      <c r="M59" s="25">
        <f>3*246</f>
        <v>738</v>
      </c>
    </row>
    <row r="60" spans="1:13" ht="12.75">
      <c r="A60" t="s">
        <v>21</v>
      </c>
      <c r="F60" s="11">
        <f>M36</f>
        <v>8843.686321482</v>
      </c>
      <c r="J60" s="20">
        <v>21</v>
      </c>
      <c r="K60" s="20" t="s">
        <v>168</v>
      </c>
      <c r="L60" s="25" t="s">
        <v>167</v>
      </c>
      <c r="M60" s="25">
        <f>3*200</f>
        <v>600</v>
      </c>
    </row>
    <row r="61" spans="1:13" ht="12.75">
      <c r="A61" t="s">
        <v>72</v>
      </c>
      <c r="F61" s="5">
        <f>2*600*1.202</f>
        <v>1442.3999999999999</v>
      </c>
      <c r="G61" s="56"/>
      <c r="J61" s="20">
        <v>22</v>
      </c>
      <c r="K61" s="20" t="s">
        <v>169</v>
      </c>
      <c r="L61" s="25" t="s">
        <v>167</v>
      </c>
      <c r="M61" s="25">
        <f>3*23.25</f>
        <v>69.75</v>
      </c>
    </row>
    <row r="62" spans="1:13" ht="12.75">
      <c r="A62" t="s">
        <v>22</v>
      </c>
      <c r="F62" s="5">
        <f>M67</f>
        <v>8090.349999999999</v>
      </c>
      <c r="J62" s="20">
        <v>23</v>
      </c>
      <c r="K62" s="20" t="s">
        <v>170</v>
      </c>
      <c r="L62" s="25" t="s">
        <v>137</v>
      </c>
      <c r="M62" s="25">
        <f>2*118</f>
        <v>236</v>
      </c>
    </row>
    <row r="63" spans="1:13" ht="12.75">
      <c r="A63" t="s">
        <v>23</v>
      </c>
      <c r="F63" s="5"/>
      <c r="J63" s="20">
        <v>24</v>
      </c>
      <c r="K63" s="20" t="s">
        <v>171</v>
      </c>
      <c r="L63" s="25" t="s">
        <v>137</v>
      </c>
      <c r="M63" s="25">
        <f>2*62.44</f>
        <v>124.88</v>
      </c>
    </row>
    <row r="64" spans="1:13" ht="12.75">
      <c r="A64" t="s">
        <v>24</v>
      </c>
      <c r="F64" s="5"/>
      <c r="J64" s="20">
        <v>25</v>
      </c>
      <c r="K64" s="20" t="s">
        <v>142</v>
      </c>
      <c r="L64" s="25" t="s">
        <v>144</v>
      </c>
      <c r="M64" s="25">
        <v>62.44</v>
      </c>
    </row>
    <row r="65" spans="2:13" ht="12.75">
      <c r="B65">
        <v>2731</v>
      </c>
      <c r="C65" t="s">
        <v>13</v>
      </c>
      <c r="D65" s="65">
        <v>0.26</v>
      </c>
      <c r="E65" t="s">
        <v>14</v>
      </c>
      <c r="F65" s="5">
        <f>B65*D65</f>
        <v>710.0600000000001</v>
      </c>
      <c r="J65" s="20">
        <v>26</v>
      </c>
      <c r="K65" s="20" t="s">
        <v>141</v>
      </c>
      <c r="L65" s="25" t="s">
        <v>137</v>
      </c>
      <c r="M65" s="25">
        <f>2*110.36</f>
        <v>220.72</v>
      </c>
    </row>
    <row r="66" spans="1:13" ht="12.75">
      <c r="A66" s="56" t="s">
        <v>75</v>
      </c>
      <c r="B66" s="56"/>
      <c r="C66" s="56"/>
      <c r="D66" s="56"/>
      <c r="E66" s="56"/>
      <c r="F66" s="63">
        <v>0</v>
      </c>
      <c r="J66" s="20">
        <v>27</v>
      </c>
      <c r="K66" s="20" t="s">
        <v>173</v>
      </c>
      <c r="L66" s="25" t="s">
        <v>174</v>
      </c>
      <c r="M66" s="25">
        <f>12*13</f>
        <v>156</v>
      </c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8090.349999999999</v>
      </c>
    </row>
    <row r="68" spans="1:6" ht="12.75">
      <c r="A68" s="4" t="s">
        <v>25</v>
      </c>
      <c r="B68" s="4"/>
      <c r="C68" s="10"/>
      <c r="F68" s="30">
        <f>SUM(F58:F67)</f>
        <v>22915.481038971284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0.93</v>
      </c>
      <c r="E73" t="s">
        <v>14</v>
      </c>
      <c r="F73" s="5">
        <f>B73*D73</f>
        <v>2539.83</v>
      </c>
    </row>
    <row r="74" spans="1:6" ht="12.75">
      <c r="A74" s="4" t="s">
        <v>29</v>
      </c>
      <c r="B74" s="1"/>
      <c r="F74" s="30">
        <f>F70+F73</f>
        <v>3058.72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2.06</v>
      </c>
      <c r="E77" t="s">
        <v>14</v>
      </c>
      <c r="F77" s="5">
        <f>B77*D77</f>
        <v>5625.860000000001</v>
      </c>
    </row>
    <row r="78" spans="1:6" ht="12.75">
      <c r="A78" s="4" t="s">
        <v>31</v>
      </c>
      <c r="B78" s="1"/>
      <c r="F78" s="8">
        <f>SUM(F77)</f>
        <v>5625.860000000001</v>
      </c>
    </row>
    <row r="79" spans="1:6" ht="12.75">
      <c r="A79" s="46" t="s">
        <v>78</v>
      </c>
      <c r="B79" s="47"/>
      <c r="C79" s="43"/>
      <c r="D79" s="44">
        <v>0</v>
      </c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45510.001038971284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2639.5800602603344</v>
      </c>
      <c r="I81" s="7"/>
    </row>
    <row r="82" spans="1:9" ht="12.75">
      <c r="A82" s="1"/>
      <c r="B82" s="47" t="s">
        <v>129</v>
      </c>
      <c r="C82" s="43"/>
      <c r="D82" s="44"/>
      <c r="E82" s="68"/>
      <c r="F82" s="67">
        <v>2091.57</v>
      </c>
      <c r="I82" s="7"/>
    </row>
    <row r="83" spans="1:9" ht="12.75">
      <c r="A83" s="1"/>
      <c r="B83" s="47" t="s">
        <v>130</v>
      </c>
      <c r="C83" s="43"/>
      <c r="D83" s="44"/>
      <c r="E83" s="68"/>
      <c r="F83" s="67">
        <v>435.16</v>
      </c>
      <c r="I83" s="7"/>
    </row>
    <row r="84" spans="1:9" ht="12.75">
      <c r="A84" s="1"/>
      <c r="B84" s="47" t="s">
        <v>131</v>
      </c>
      <c r="C84" s="43"/>
      <c r="D84" s="44"/>
      <c r="E84" s="68"/>
      <c r="F84" s="67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3">
        <f>F80+F81+F82+F83+F84</f>
        <v>50676.31109923162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133</v>
      </c>
    </row>
    <row r="87" spans="1:6" ht="12.75">
      <c r="A87" s="13"/>
      <c r="B87" s="38">
        <v>42917</v>
      </c>
      <c r="C87" s="39">
        <v>-304492</v>
      </c>
      <c r="D87" s="40">
        <f>F44</f>
        <v>31601.64</v>
      </c>
      <c r="E87" s="40">
        <f>F85</f>
        <v>50676.31109923162</v>
      </c>
      <c r="F87" s="42">
        <f>C87+D87-E87</f>
        <v>-323566.6710992316</v>
      </c>
    </row>
    <row r="90" spans="1:6" ht="13.5" thickBot="1">
      <c r="A90" t="s">
        <v>110</v>
      </c>
      <c r="C90" s="60">
        <v>42917</v>
      </c>
      <c r="D90" s="5" t="s">
        <v>111</v>
      </c>
      <c r="E90" s="60">
        <v>42947</v>
      </c>
      <c r="F90" t="s">
        <v>112</v>
      </c>
    </row>
    <row r="91" spans="1:7" ht="13.5" thickBot="1">
      <c r="A91" t="s">
        <v>119</v>
      </c>
      <c r="F91" s="61">
        <f>E87</f>
        <v>50676.31109923162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2017-08-21T12:37:42Z</cp:lastPrinted>
  <dcterms:created xsi:type="dcterms:W3CDTF">2008-08-18T07:30:19Z</dcterms:created>
  <dcterms:modified xsi:type="dcterms:W3CDTF">2017-10-11T11:10:26Z</dcterms:modified>
  <cp:category/>
  <cp:version/>
  <cp:contentType/>
  <cp:contentStatus/>
</cp:coreProperties>
</file>