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<sst xmlns="http://schemas.openxmlformats.org/spreadsheetml/2006/main" count="186" uniqueCount="159">
  <si>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</si>
  <si>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</si>
  <si>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</si>
  <si>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</si>
  <si>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</si>
  <si>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</si>
  <si>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</si>
  <si>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</si>
  <si>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</si>
  <si>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</si>
  <si>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</si>
  <si>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</si>
  <si>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</si>
  <si>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</si>
  <si>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</si>
  <si>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</si>
  <si>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</si>
  <si>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</si>
  <si>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</si>
  <si>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</si>
  <si>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</si>
  <si>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</si>
  <si>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</si>
  <si>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</si>
  <si>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</si>
  <si>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</si>
  <si>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</si>
  <si>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</si>
  <si>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</si>
  <si>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</si>
  <si>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</si>
  <si>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</si>
  <si>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</si>
  <si>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</si>
  <si>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</si>
  <si>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</si>
  <si>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</si>
  <si>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</si>
  <si>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</si>
  <si>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</si>
  <si>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</si>
  <si>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</si>
  <si>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</si>
  <si>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</si>
  <si>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</si>
  <si>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</si>
  <si>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</si>
  <si>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</si>
  <si>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</si>
  <si>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</si>
  <si>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</si>
  <si>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</si>
  <si>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</si>
  <si>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</si>
  <si>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</si>
  <si>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</si>
  <si>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</si>
  <si>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</si>
  <si>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</si>
  <si>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</si>
  <si>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</si>
  <si>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</si>
  <si>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</si>
  <si>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</si>
  <si>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</si>
  <si>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</si>
  <si>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</si>
  <si>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</si>
  <si>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</si>
  <si>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</si>
  <si>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</si>
  <si>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</si>
  <si>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</si>
  <si>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</si>
  <si>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</si>
  <si>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</si>
  <si>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</si>
  <si>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</si>
  <si>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</si>
  <si>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</si>
  <si>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</si>
  <si>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</si>
  <si>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</si>
  <si>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</si>
  <si>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</si>
  <si>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</si>
  <si>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</si>
  <si>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</si>
  <si>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</si>
  <si>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</si>
  <si>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</si>
  <si>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</si>
  <si>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</si>
  <si>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</si>
  <si>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</si>
  <si>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</si>
  <si>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</si>
  <si>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</si>
  <si>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</si>
  <si>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</si>
  <si>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</si>
  <si>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</si>
  <si>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</si>
  <si>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</si>
  <si>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</si>
  <si>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</si>
  <si>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</si>
  <si>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</si>
  <si>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</si>
  <si>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</si>
  <si>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</si>
  <si>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</si>
  <si>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</si>
  <si>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</si>
  <si>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</si>
  <si>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</si>
  <si>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</si>
  <si>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</si>
  <si>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</si>
  <si>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</si>
  <si>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</si>
  <si>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</si>
  <si>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</si>
  <si>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</si>
  <si>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</si>
  <si>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</si>
  <si>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</si>
  <si>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</si>
  <si>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</si>
  <si>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</si>
  <si>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</si>
  <si>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</si>
  <si>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</si>
  <si>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</si>
  <si>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01.09.</t>
  </si>
  <si>
    <t>31.09.2017</t>
  </si>
  <si>
    <t>устр-во врезки (2шт) п-д3 подвал</t>
  </si>
  <si>
    <t>смена труб д 32 на п.пр. (2мп) п-д 3 подвал</t>
  </si>
  <si>
    <t>врезка 25</t>
  </si>
  <si>
    <t>2шт</t>
  </si>
  <si>
    <t>муфта 32</t>
  </si>
  <si>
    <t>1шт</t>
  </si>
  <si>
    <t>труба д 32</t>
  </si>
  <si>
    <t>2мп</t>
  </si>
  <si>
    <t>уголок 32</t>
  </si>
  <si>
    <t>5шт</t>
  </si>
  <si>
    <t>смена труб д 76  (8мп) п-д 3 подвал</t>
  </si>
  <si>
    <t>смена вентиля д 25 (2шт) п-д3 подвал</t>
  </si>
  <si>
    <t>труба д 76</t>
  </si>
  <si>
    <t>8мп</t>
  </si>
  <si>
    <t>электроды</t>
  </si>
  <si>
    <t>3кг</t>
  </si>
  <si>
    <t>вентиль д 25</t>
  </si>
  <si>
    <t>покраска эл.узла</t>
  </si>
  <si>
    <t>краска</t>
  </si>
  <si>
    <t>1кг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</si>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</sst>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2.61</v>
      </c>
      <c r="M6" s="45">
        <f>L6*114.3*1.202</f>
        <v>358.58424599999995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9.1</v>
      </c>
      <c r="M20" s="34">
        <f>SUM(M6:M19)</f>
        <v>1250.2362600000001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136</v>
      </c>
      <c r="L24" s="59">
        <v>9.66</v>
      </c>
      <c r="M24" s="33">
        <f aca="true" t="shared" si="1" ref="M24:M38">L24*114.3*1.202*1.15</f>
        <v>1526.2499573999996</v>
      </c>
    </row>
    <row r="25" spans="1:13" ht="12.75">
      <c r="A25" t="s">
        <v>106</v>
      </c>
      <c r="J25" s="20">
        <v>2</v>
      </c>
      <c r="K25" s="20" t="s">
        <v>137</v>
      </c>
      <c r="L25" s="45">
        <f>0.02*156.46</f>
        <v>3.1292000000000004</v>
      </c>
      <c r="M25" s="33">
        <f t="shared" si="1"/>
        <v>494.403868188</v>
      </c>
    </row>
    <row r="26" spans="1:13" ht="12.75">
      <c r="A26" t="s">
        <v>107</v>
      </c>
      <c r="J26" s="20">
        <v>3</v>
      </c>
      <c r="K26" s="20" t="s">
        <v>146</v>
      </c>
      <c r="L26" s="45">
        <f>0.08*174.8</f>
        <v>13.984000000000002</v>
      </c>
      <c r="M26" s="33">
        <f t="shared" si="1"/>
        <v>2209.42850976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147</v>
      </c>
      <c r="L27" s="25">
        <f>2*1.03</f>
        <v>2.06</v>
      </c>
      <c r="M27" s="33">
        <f t="shared" si="1"/>
        <v>325.47359339999997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136</v>
      </c>
      <c r="L28" s="25">
        <v>9.66</v>
      </c>
      <c r="M28" s="33">
        <f t="shared" si="1"/>
        <v>1526.2499573999996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153</v>
      </c>
      <c r="L29" s="25">
        <v>3.12</v>
      </c>
      <c r="M29" s="33">
        <f t="shared" si="1"/>
        <v>492.95029679999993</v>
      </c>
    </row>
    <row r="30" spans="10:13" ht="12.75">
      <c r="J30" s="20">
        <v>7</v>
      </c>
      <c r="K30" s="20" t="s">
        <v>156</v>
      </c>
      <c r="L30" s="25">
        <v>0.21</v>
      </c>
      <c r="M30" s="33">
        <f t="shared" si="1"/>
        <v>33.1793469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41.8232</v>
      </c>
      <c r="M39" s="34">
        <f>SUM(M24:M38)</f>
        <v>6607.935529847999</v>
      </c>
    </row>
    <row r="40" spans="1:11" ht="12.75">
      <c r="A40" s="2" t="s">
        <v>6</v>
      </c>
      <c r="F40" s="11">
        <f>52798.47+-644.65</f>
        <v>52153.82</v>
      </c>
      <c r="K40" s="1" t="s">
        <v>60</v>
      </c>
    </row>
    <row r="41" spans="1:13" ht="12.75">
      <c r="A41" t="s">
        <v>7</v>
      </c>
      <c r="F41" s="5">
        <f>44804.4</f>
        <v>44804.4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0.8590818467372093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f>2*52.55</f>
        <v>105.1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45704.4</v>
      </c>
      <c r="J44" s="20">
        <v>2</v>
      </c>
      <c r="K44" s="20" t="s">
        <v>140</v>
      </c>
      <c r="L44" s="25" t="s">
        <v>141</v>
      </c>
      <c r="M44" s="25">
        <v>292</v>
      </c>
    </row>
    <row r="45" spans="10:13" ht="12.75">
      <c r="J45" s="20">
        <v>3</v>
      </c>
      <c r="K45" s="20" t="s">
        <v>140</v>
      </c>
      <c r="L45" s="25" t="s">
        <v>141</v>
      </c>
      <c r="M45" s="25">
        <v>160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143</v>
      </c>
      <c r="M46" s="25">
        <f>2*134.87</f>
        <v>269.74</v>
      </c>
    </row>
    <row r="47" spans="10:13" ht="12.75">
      <c r="J47" s="20">
        <v>5</v>
      </c>
      <c r="K47" s="20" t="s">
        <v>144</v>
      </c>
      <c r="L47" s="25" t="s">
        <v>145</v>
      </c>
      <c r="M47" s="25">
        <f>5*21.52</f>
        <v>107.6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149</v>
      </c>
      <c r="M48" s="25">
        <f>8*47.25</f>
        <v>378</v>
      </c>
    </row>
    <row r="49" spans="1:13" ht="12.75">
      <c r="A49" t="s">
        <v>12</v>
      </c>
      <c r="F49" s="11">
        <v>4800</v>
      </c>
      <c r="J49" s="20">
        <v>7</v>
      </c>
      <c r="K49" s="20" t="s">
        <v>150</v>
      </c>
      <c r="L49" s="25" t="s">
        <v>151</v>
      </c>
      <c r="M49" s="25">
        <f>3*134</f>
        <v>402</v>
      </c>
    </row>
    <row r="50" spans="1:13" ht="12.75">
      <c r="A50" s="6" t="s">
        <v>15</v>
      </c>
      <c r="F50" s="11">
        <v>2870.38</v>
      </c>
      <c r="J50" s="20">
        <v>8</v>
      </c>
      <c r="K50" s="20" t="s">
        <v>152</v>
      </c>
      <c r="L50" s="25" t="s">
        <v>139</v>
      </c>
      <c r="M50" s="25">
        <f>2*496.01</f>
        <v>992.02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138</v>
      </c>
      <c r="L51" s="25" t="s">
        <v>139</v>
      </c>
      <c r="M51" s="25">
        <f>2*52.55</f>
        <v>105.1</v>
      </c>
    </row>
    <row r="52" spans="1:13" ht="12.75">
      <c r="A52" s="4" t="s">
        <v>32</v>
      </c>
      <c r="F52" s="32">
        <f>F49+F50+F51</f>
        <v>7670.38</v>
      </c>
      <c r="J52" s="20">
        <v>10</v>
      </c>
      <c r="K52" s="20" t="s">
        <v>154</v>
      </c>
      <c r="L52" s="25" t="s">
        <v>155</v>
      </c>
      <c r="M52" s="25">
        <v>230</v>
      </c>
    </row>
    <row r="53" spans="1:13" ht="12.75">
      <c r="A53" s="4" t="s">
        <v>16</v>
      </c>
      <c r="J53" s="20">
        <v>11</v>
      </c>
      <c r="K53" s="20" t="s">
        <v>157</v>
      </c>
      <c r="L53" s="25" t="s">
        <v>158</v>
      </c>
      <c r="M53" s="25">
        <f>3*13</f>
        <v>39</v>
      </c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6945.28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167335</v>
      </c>
      <c r="D58">
        <v>228935.4</v>
      </c>
      <c r="E58">
        <v>3422.5</v>
      </c>
      <c r="F58" s="35">
        <f>C58/D58*E58</f>
        <v>2501.5966840427477</v>
      </c>
      <c r="J58" s="20"/>
      <c r="K58" s="20"/>
      <c r="L58" s="31" t="s">
        <v>63</v>
      </c>
      <c r="M58" s="28">
        <f>SUM(M43:M57)</f>
        <v>3080.56</v>
      </c>
    </row>
    <row r="59" spans="1:6" ht="12.75">
      <c r="A59" t="s">
        <v>19</v>
      </c>
      <c r="F59" s="35">
        <f>M20</f>
        <v>1250.2362600000001</v>
      </c>
    </row>
    <row r="60" spans="1:6" ht="12.75">
      <c r="A60" t="s">
        <v>20</v>
      </c>
      <c r="F60" s="11">
        <f>M39</f>
        <v>6607.935529847999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3080.56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0.37</v>
      </c>
      <c r="E65" t="s">
        <v>14</v>
      </c>
      <c r="F65" s="5">
        <f>B65*D65</f>
        <v>1266.325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14706.653473890747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0.97</v>
      </c>
      <c r="E73" t="s">
        <v>14</v>
      </c>
      <c r="F73" s="11">
        <f>B73*D73</f>
        <v>3319.825</v>
      </c>
    </row>
    <row r="74" spans="1:6" ht="12.75">
      <c r="A74" s="4" t="s">
        <v>27</v>
      </c>
      <c r="F74" s="32">
        <f>F70+F73</f>
        <v>4004.325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2.1</v>
      </c>
      <c r="E77" t="s">
        <v>14</v>
      </c>
      <c r="F77" s="5">
        <f>B77*D77</f>
        <v>7187.25</v>
      </c>
    </row>
    <row r="78" spans="1:6" ht="12.75">
      <c r="A78" s="4" t="s">
        <v>30</v>
      </c>
      <c r="F78" s="8">
        <f>SUM(F77)</f>
        <v>7187.25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40513.88847389074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2349.805531485663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2434.12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49475.594005376406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42948</v>
      </c>
      <c r="C87" s="40">
        <v>-3530</v>
      </c>
      <c r="D87" s="43">
        <f>F44</f>
        <v>45704.4</v>
      </c>
      <c r="E87" s="43">
        <f>F85</f>
        <v>49475.594005376406</v>
      </c>
      <c r="F87" s="44">
        <f>C87+D87-E87</f>
        <v>-7301.194005376405</v>
      </c>
    </row>
    <row r="89" spans="1:6" ht="13.5" thickBot="1">
      <c r="A89" t="s">
        <v>111</v>
      </c>
      <c r="C89" s="53">
        <v>42948</v>
      </c>
      <c r="D89" s="8" t="s">
        <v>112</v>
      </c>
      <c r="E89" s="53" t="s">
        <v>135</v>
      </c>
      <c r="F89" t="s">
        <v>113</v>
      </c>
    </row>
    <row r="90" spans="1:7" ht="13.5" thickBot="1">
      <c r="A90" t="s">
        <v>114</v>
      </c>
      <c r="F90" s="54">
        <f>E87</f>
        <v>49475.594005376406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2017-11-10T12:45:02Z</dcterms:modified>
  <cp:category/>
  <cp:version/>
  <cp:contentType/>
  <cp:contentStatus/>
</cp:coreProperties>
</file>