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<sst xmlns="http://schemas.openxmlformats.org/spreadsheetml/2006/main" count="211" uniqueCount="180">
  <si>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</si>
  <si>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</si>
  <si>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</si>
  <si>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</si>
  <si>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</si>
  <si>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</si>
  <si>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</si>
  <si>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</si>
  <si>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</si>
  <si>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</si>
  <si>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</si>
  <si>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</si>
  <si>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</si>
  <si>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</si>
  <si>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</si>
  <si>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</si>
  <si>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</si>
  <si>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</si>
  <si>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</si>
  <si>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</si>
  <si>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</si>
  <si>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</si>
  <si>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</si>
  <si>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</si>
  <si>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</si>
  <si>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</si>
  <si>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</si>
  <si>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</si>
  <si>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</si>
  <si>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</si>
  <si>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</si>
  <si>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</si>
  <si>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</si>
  <si>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</si>
  <si>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</si>
  <si>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</si>
  <si>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</si>
  <si>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</si>
  <si>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</si>
  <si>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</si>
  <si>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</si>
  <si>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</si>
  <si>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</si>
  <si>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</si>
  <si>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</si>
  <si>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</si>
  <si>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</si>
  <si>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</si>
  <si>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</si>
  <si>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</si>
  <si>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</si>
  <si>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</si>
  <si>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</si>
  <si>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</si>
  <si>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</si>
  <si>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</si>
  <si>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</si>
  <si>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</si>
  <si>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</si>
  <si>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</si>
  <si>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</si>
  <si>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</si>
  <si>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</si>
  <si>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</si>
  <si>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</si>
  <si>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</si>
  <si>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</si>
  <si>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</si>
  <si>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</si>
  <si>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</si>
  <si>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</si>
  <si>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</si>
  <si>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</si>
  <si>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</si>
  <si>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</si>
  <si>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</si>
  <si>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</si>
  <si>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</si>
  <si>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</si>
  <si>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</si>
  <si>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</si>
  <si>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</si>
  <si>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</si>
  <si>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</si>
  <si>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</si>
  <si>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</si>
  <si>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Техлифт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</si>
  <si>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</si>
  <si>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</si>
  <si>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</si>
  <si>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</si>
  <si>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</si>
  <si>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</si>
  <si>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</si>
  <si>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</si>
  <si>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</si>
  <si>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</si>
  <si>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</si>
  <si>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</si>
  <si>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</si>
  <si>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</si>
  <si>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</si>
  <si>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</si>
  <si>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</si>
  <si>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</si>
  <si>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</si>
  <si>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</si>
  <si>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</si>
  <si>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</si>
  <si>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</si>
  <si>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</si>
  <si>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</si>
  <si>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</si>
  <si>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</si>
  <si>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</si>
  <si>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</si>
  <si>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</si>
  <si>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</si>
  <si>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</si>
  <si>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</si>
  <si>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</si>
  <si>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</si>
  <si>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</si>
  <si>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</si>
  <si>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</si>
  <si>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</si>
  <si>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</si>
  <si>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</si>
  <si>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</si>
  <si>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</si>
  <si>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</si>
  <si>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Медиа-Маркет,интер-телеком,ростелеком.комстар)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</si>
  <si>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</si>
  <si>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</si>
  <si>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</si>
  <si>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</si>
  <si>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</si>
  <si>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октября</t>
  </si>
  <si>
    <t>за   октябрь  2017 г.</t>
  </si>
  <si>
    <t>ост.на 01.11</t>
  </si>
  <si>
    <t>смена труб д 20 м/пл (1мп) кв.37</t>
  </si>
  <si>
    <t>труба д 20 м/пл</t>
  </si>
  <si>
    <t>1мп</t>
  </si>
  <si>
    <t>цанга</t>
  </si>
  <si>
    <t>4шт</t>
  </si>
  <si>
    <t>смена труб д 25 м/пл (16мп) кв.28,32,36</t>
  </si>
  <si>
    <t>смена труб д 20 м/пл (4мп) кв.28,32,36</t>
  </si>
  <si>
    <t>труба д 25 п.пр.</t>
  </si>
  <si>
    <t>16мп</t>
  </si>
  <si>
    <t>труба д 20 п.пр.</t>
  </si>
  <si>
    <t>4мп</t>
  </si>
  <si>
    <t>уголок 20</t>
  </si>
  <si>
    <t>9шт</t>
  </si>
  <si>
    <t>тройник 25</t>
  </si>
  <si>
    <t>уголок 25</t>
  </si>
  <si>
    <t>8шт</t>
  </si>
  <si>
    <t>муфта 25 паечная</t>
  </si>
  <si>
    <t>3шт</t>
  </si>
  <si>
    <t>муфта 25 раз.</t>
  </si>
  <si>
    <t>6шт</t>
  </si>
  <si>
    <t>муфта 25 нераз.</t>
  </si>
  <si>
    <t>смена вентиля д 15 (1шт) т.п.</t>
  </si>
  <si>
    <t>смена сгона 15 (1шт) т.п.</t>
  </si>
  <si>
    <t>вентиль д 15</t>
  </si>
  <si>
    <t>1шт</t>
  </si>
  <si>
    <t>сгон 15</t>
  </si>
  <si>
    <t>муфта 20</t>
  </si>
  <si>
    <t>к/гайка 20</t>
  </si>
  <si>
    <t xml:space="preserve">смена замка (1шт) </t>
  </si>
  <si>
    <t>замок</t>
  </si>
  <si>
    <t xml:space="preserve">смена ламп (24шт) </t>
  </si>
  <si>
    <t>лампа</t>
  </si>
  <si>
    <t>24шт</t>
  </si>
  <si>
    <t>ремонт дымохода</t>
  </si>
  <si>
    <t>цемент</t>
  </si>
  <si>
    <t>10 кг</t>
  </si>
  <si>
    <t>кирпич</t>
  </si>
  <si>
    <t>10шт</t>
  </si>
  <si>
    <t>пескобетон</t>
  </si>
  <si>
    <t>30 кг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</si>
</sst>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67">
      <selection activeCell="F90" sqref="F90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10</v>
      </c>
      <c r="K1" t="s">
        <v>61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30</v>
      </c>
      <c r="K3" s="57" t="s">
        <v>55</v>
      </c>
      <c r="L3" s="22" t="s">
        <v>33</v>
      </c>
      <c r="M3" s="22" t="s">
        <v>36</v>
      </c>
    </row>
    <row r="4" spans="5:13" ht="12.75">
      <c r="E4" s="8">
        <v>31</v>
      </c>
      <c r="F4" s="8" t="s">
        <v>137</v>
      </c>
      <c r="G4" s="8" t="s">
        <v>133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92</v>
      </c>
      <c r="J5" s="15"/>
      <c r="K5" s="15"/>
      <c r="L5" s="21" t="s">
        <v>35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7">
        <f>L6*114.3*1.202</f>
        <v>0</v>
      </c>
    </row>
    <row r="7" spans="10:13" ht="12.75">
      <c r="J7" s="14">
        <v>2</v>
      </c>
      <c r="K7" s="14" t="s">
        <v>38</v>
      </c>
      <c r="L7" s="14"/>
      <c r="M7" s="47">
        <f aca="true" t="shared" si="0" ref="M7:M19">L7*114.3*1.202</f>
        <v>0</v>
      </c>
    </row>
    <row r="8" spans="1:13" ht="12.75">
      <c r="A8" t="s">
        <v>95</v>
      </c>
      <c r="J8" s="15"/>
      <c r="K8" s="15" t="s">
        <v>39</v>
      </c>
      <c r="L8" s="21"/>
      <c r="M8" s="47">
        <f t="shared" si="0"/>
        <v>0</v>
      </c>
    </row>
    <row r="9" spans="5:13" ht="12.75">
      <c r="E9" t="s">
        <v>96</v>
      </c>
      <c r="J9" s="16"/>
      <c r="K9" s="16" t="s">
        <v>40</v>
      </c>
      <c r="L9" s="23">
        <v>3.91</v>
      </c>
      <c r="M9" s="47">
        <f t="shared" si="0"/>
        <v>537.189426</v>
      </c>
    </row>
    <row r="10" spans="5:13" ht="12.75">
      <c r="E10" t="s">
        <v>97</v>
      </c>
      <c r="J10" s="15">
        <v>3</v>
      </c>
      <c r="K10" s="24" t="s">
        <v>41</v>
      </c>
      <c r="L10" s="21"/>
      <c r="M10" s="47">
        <f t="shared" si="0"/>
        <v>0</v>
      </c>
    </row>
    <row r="11" spans="5:13" ht="12.75">
      <c r="E11" t="s">
        <v>98</v>
      </c>
      <c r="J11" s="16"/>
      <c r="K11" s="18" t="s">
        <v>43</v>
      </c>
      <c r="L11" s="23">
        <v>7.82</v>
      </c>
      <c r="M11" s="47">
        <f t="shared" si="0"/>
        <v>1074.378852</v>
      </c>
    </row>
    <row r="12" spans="5:13" ht="12.75">
      <c r="E12" t="s">
        <v>99</v>
      </c>
      <c r="J12" s="14">
        <v>4</v>
      </c>
      <c r="K12" s="17" t="s">
        <v>42</v>
      </c>
      <c r="L12" s="22"/>
      <c r="M12" s="47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3.91</v>
      </c>
      <c r="M13" s="47">
        <f t="shared" si="0"/>
        <v>537.189426</v>
      </c>
    </row>
    <row r="14" spans="1:13" ht="12.75">
      <c r="A14" t="s">
        <v>101</v>
      </c>
      <c r="J14" s="20">
        <v>5</v>
      </c>
      <c r="K14" s="19" t="s">
        <v>44</v>
      </c>
      <c r="L14" s="25">
        <v>0</v>
      </c>
      <c r="M14" s="47">
        <f t="shared" si="0"/>
        <v>0</v>
      </c>
    </row>
    <row r="15" spans="5:13" ht="12.75">
      <c r="E15" t="s">
        <v>102</v>
      </c>
      <c r="J15" s="14">
        <v>6</v>
      </c>
      <c r="K15" s="17" t="s">
        <v>45</v>
      </c>
      <c r="L15" s="22"/>
      <c r="M15" s="47">
        <f t="shared" si="0"/>
        <v>0</v>
      </c>
    </row>
    <row r="16" spans="5:13" ht="12.75">
      <c r="E16" t="s">
        <v>103</v>
      </c>
      <c r="J16" s="15" t="s">
        <v>46</v>
      </c>
      <c r="K16" s="26" t="s">
        <v>47</v>
      </c>
      <c r="L16" s="21">
        <v>3.91</v>
      </c>
      <c r="M16" s="47">
        <f t="shared" si="0"/>
        <v>537.189426</v>
      </c>
    </row>
    <row r="17" spans="5:13" ht="12.75">
      <c r="E17" t="s">
        <v>104</v>
      </c>
      <c r="J17" s="15" t="s">
        <v>48</v>
      </c>
      <c r="K17" s="26" t="s">
        <v>85</v>
      </c>
      <c r="L17" s="21">
        <v>0</v>
      </c>
      <c r="M17" s="47">
        <f t="shared" si="0"/>
        <v>0</v>
      </c>
    </row>
    <row r="18" spans="1:13" ht="12.75">
      <c r="A18" t="s">
        <v>105</v>
      </c>
      <c r="J18" s="15" t="s">
        <v>50</v>
      </c>
      <c r="K18" s="26" t="s">
        <v>49</v>
      </c>
      <c r="L18" s="21">
        <v>2.43</v>
      </c>
      <c r="M18" s="47">
        <f t="shared" si="0"/>
        <v>333.85429800000003</v>
      </c>
    </row>
    <row r="19" spans="1:13" ht="12.75">
      <c r="A19" t="s">
        <v>106</v>
      </c>
      <c r="J19" s="16" t="s">
        <v>84</v>
      </c>
      <c r="K19" s="18" t="s">
        <v>51</v>
      </c>
      <c r="L19" s="23">
        <v>1</v>
      </c>
      <c r="M19" s="47">
        <f t="shared" si="0"/>
        <v>137.3886</v>
      </c>
    </row>
    <row r="20" spans="1:13" ht="12.75">
      <c r="A20" t="s">
        <v>132</v>
      </c>
      <c r="J20" s="20"/>
      <c r="K20" s="27" t="s">
        <v>52</v>
      </c>
      <c r="L20" s="28">
        <f>SUM(L6:L19)</f>
        <v>22.98</v>
      </c>
      <c r="M20" s="33">
        <f>SUM(M6:M19)</f>
        <v>3157.190028</v>
      </c>
    </row>
    <row r="21" spans="1:11" ht="12.75">
      <c r="A21" t="s">
        <v>107</v>
      </c>
      <c r="K21" s="1" t="s">
        <v>53</v>
      </c>
    </row>
    <row r="22" spans="1:13" ht="12.75">
      <c r="A22" t="s">
        <v>108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109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110</v>
      </c>
      <c r="J24" s="20">
        <v>1</v>
      </c>
      <c r="K24" s="20" t="s">
        <v>140</v>
      </c>
      <c r="L24" s="25">
        <v>1.55</v>
      </c>
      <c r="M24" s="32">
        <f>L24*114.3*1.202*1.15</f>
        <v>244.89517949999995</v>
      </c>
    </row>
    <row r="25" spans="1:13" ht="12.75">
      <c r="A25" t="s">
        <v>111</v>
      </c>
      <c r="J25" s="20">
        <v>2</v>
      </c>
      <c r="K25" s="20" t="s">
        <v>145</v>
      </c>
      <c r="L25" s="47">
        <f>0.16*184.3</f>
        <v>29.488000000000003</v>
      </c>
      <c r="M25" s="32">
        <f aca="true" t="shared" si="1" ref="M25:M34">L25*114.3*1.202*1.15</f>
        <v>4659.01229232</v>
      </c>
    </row>
    <row r="26" spans="1:13" ht="12.75">
      <c r="A26" t="s">
        <v>112</v>
      </c>
      <c r="J26" s="20">
        <v>3</v>
      </c>
      <c r="K26" s="20" t="s">
        <v>146</v>
      </c>
      <c r="L26" s="47">
        <f>0.04*224.9</f>
        <v>8.996</v>
      </c>
      <c r="M26" s="32">
        <f t="shared" si="1"/>
        <v>1421.3400224399998</v>
      </c>
    </row>
    <row r="27" spans="1:13" ht="12.75">
      <c r="A27" s="54" t="s">
        <v>113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161</v>
      </c>
      <c r="L27" s="25">
        <v>0.81</v>
      </c>
      <c r="M27" s="32">
        <f t="shared" si="1"/>
        <v>127.97748089999997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162</v>
      </c>
      <c r="L28" s="25">
        <v>0.287</v>
      </c>
      <c r="M28" s="32">
        <f t="shared" si="1"/>
        <v>45.34510742999999</v>
      </c>
    </row>
    <row r="29" spans="10:13" ht="12.75">
      <c r="J29" s="20">
        <v>6</v>
      </c>
      <c r="K29" s="20" t="s">
        <v>168</v>
      </c>
      <c r="L29" s="25">
        <v>1.07</v>
      </c>
      <c r="M29" s="32">
        <f t="shared" si="1"/>
        <v>169.05667229999997</v>
      </c>
    </row>
    <row r="30" spans="2:13" ht="12.75">
      <c r="B30" t="s">
        <v>0</v>
      </c>
      <c r="J30" s="20">
        <v>7</v>
      </c>
      <c r="K30" s="20" t="s">
        <v>170</v>
      </c>
      <c r="L30" s="47">
        <f>0.24*7.1</f>
        <v>1.704</v>
      </c>
      <c r="M30" s="32">
        <f t="shared" si="1"/>
        <v>269.22670056</v>
      </c>
    </row>
    <row r="31" spans="10:13" ht="12.75">
      <c r="J31" s="20">
        <v>8</v>
      </c>
      <c r="K31" s="20" t="s">
        <v>173</v>
      </c>
      <c r="L31" s="25">
        <v>4.12</v>
      </c>
      <c r="M31" s="32">
        <f t="shared" si="1"/>
        <v>650.9471867999999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/>
    </row>
    <row r="36" spans="10:13" ht="12.75">
      <c r="J36" s="20"/>
      <c r="K36" s="29" t="s">
        <v>52</v>
      </c>
      <c r="L36" s="28">
        <f>SUM(L24:L34)</f>
        <v>48.025000000000006</v>
      </c>
      <c r="M36" s="33">
        <f>SUM(M24:M35)</f>
        <v>7587.80064225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f>114476.2-159.68</f>
        <v>114316.52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f>116131.79</f>
        <v>116131.79</v>
      </c>
      <c r="J40" s="20">
        <v>1</v>
      </c>
      <c r="K40" s="20" t="s">
        <v>141</v>
      </c>
      <c r="L40" s="25" t="s">
        <v>142</v>
      </c>
      <c r="M40" s="25">
        <v>82.61</v>
      </c>
    </row>
    <row r="41" spans="2:13" ht="12.75">
      <c r="B41" t="s">
        <v>8</v>
      </c>
      <c r="F41" s="9">
        <f>F40/F39</f>
        <v>1.0158793322259985</v>
      </c>
      <c r="J41" s="20">
        <v>2</v>
      </c>
      <c r="K41" s="20" t="s">
        <v>143</v>
      </c>
      <c r="L41" s="25" t="s">
        <v>144</v>
      </c>
      <c r="M41" s="25">
        <f>4*159.99</f>
        <v>639.96</v>
      </c>
    </row>
    <row r="42" spans="1:13" ht="12.75">
      <c r="A42" s="7" t="s">
        <v>131</v>
      </c>
      <c r="B42" s="7"/>
      <c r="C42" s="7"/>
      <c r="D42" s="7"/>
      <c r="E42" s="7"/>
      <c r="F42" s="5">
        <f>250+300+400+400+250</f>
        <v>1600</v>
      </c>
      <c r="J42" s="20">
        <v>3</v>
      </c>
      <c r="K42" s="20" t="s">
        <v>147</v>
      </c>
      <c r="L42" s="25" t="s">
        <v>148</v>
      </c>
      <c r="M42" s="25">
        <f>16*97</f>
        <v>1552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117731.79</v>
      </c>
      <c r="J43" s="20">
        <v>4</v>
      </c>
      <c r="K43" s="20" t="s">
        <v>149</v>
      </c>
      <c r="L43" s="25" t="s">
        <v>150</v>
      </c>
      <c r="M43" s="25">
        <f>4*65</f>
        <v>260</v>
      </c>
    </row>
    <row r="44" spans="10:13" ht="12.75">
      <c r="J44" s="20">
        <v>5</v>
      </c>
      <c r="K44" s="20" t="s">
        <v>151</v>
      </c>
      <c r="L44" s="25" t="s">
        <v>152</v>
      </c>
      <c r="M44" s="25">
        <f>9*29.77</f>
        <v>267.93</v>
      </c>
    </row>
    <row r="45" spans="2:13" ht="12.75">
      <c r="B45" s="1" t="s">
        <v>10</v>
      </c>
      <c r="C45" s="1"/>
      <c r="J45" s="20">
        <v>6</v>
      </c>
      <c r="K45" s="20" t="s">
        <v>153</v>
      </c>
      <c r="L45" s="25" t="s">
        <v>144</v>
      </c>
      <c r="M45" s="25">
        <f>4*15.73</f>
        <v>62.92</v>
      </c>
    </row>
    <row r="46" spans="10:13" ht="12.75">
      <c r="J46" s="20">
        <v>7</v>
      </c>
      <c r="K46" s="20" t="s">
        <v>154</v>
      </c>
      <c r="L46" s="25" t="s">
        <v>155</v>
      </c>
      <c r="M46" s="25">
        <f>8*5</f>
        <v>40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154</v>
      </c>
      <c r="L47" s="25" t="s">
        <v>144</v>
      </c>
      <c r="M47" s="25">
        <f>4*5.88</f>
        <v>23.52</v>
      </c>
    </row>
    <row r="48" spans="1:13" ht="12.75">
      <c r="A48" t="s">
        <v>12</v>
      </c>
      <c r="F48" s="11">
        <v>4625.3</v>
      </c>
      <c r="J48" s="20">
        <v>9</v>
      </c>
      <c r="K48" s="20" t="s">
        <v>156</v>
      </c>
      <c r="L48" s="25" t="s">
        <v>157</v>
      </c>
      <c r="M48" s="25">
        <f>3*66</f>
        <v>198</v>
      </c>
    </row>
    <row r="49" spans="1:13" ht="12.75">
      <c r="A49" s="6" t="s">
        <v>15</v>
      </c>
      <c r="F49" s="5">
        <v>1913.58</v>
      </c>
      <c r="J49" s="20">
        <v>10</v>
      </c>
      <c r="K49" s="20" t="s">
        <v>158</v>
      </c>
      <c r="L49" s="25" t="s">
        <v>159</v>
      </c>
      <c r="M49" s="25">
        <f>6*174.48</f>
        <v>1046.8799999999999</v>
      </c>
    </row>
    <row r="50" spans="1:13" ht="12.75">
      <c r="A50" s="6" t="s">
        <v>87</v>
      </c>
      <c r="E50" s="5">
        <v>0</v>
      </c>
      <c r="F50" s="5">
        <f>E50*E32</f>
        <v>0</v>
      </c>
      <c r="J50" s="20">
        <v>11</v>
      </c>
      <c r="K50" s="20" t="s">
        <v>160</v>
      </c>
      <c r="L50" s="25" t="s">
        <v>157</v>
      </c>
      <c r="M50" s="25">
        <f>3*131.5</f>
        <v>394.5</v>
      </c>
    </row>
    <row r="51" spans="1:13" ht="12.75">
      <c r="A51" s="4" t="s">
        <v>28</v>
      </c>
      <c r="F51" s="31">
        <f>F48+F49+F50</f>
        <v>6538.88</v>
      </c>
      <c r="J51" s="20">
        <v>12</v>
      </c>
      <c r="K51" s="20" t="s">
        <v>163</v>
      </c>
      <c r="L51" s="25" t="s">
        <v>164</v>
      </c>
      <c r="M51" s="25">
        <v>228</v>
      </c>
    </row>
    <row r="52" spans="1:13" ht="12.75">
      <c r="A52" s="4" t="s">
        <v>16</v>
      </c>
      <c r="J52" s="20">
        <v>13</v>
      </c>
      <c r="K52" s="20" t="s">
        <v>165</v>
      </c>
      <c r="L52" s="25" t="s">
        <v>164</v>
      </c>
      <c r="M52" s="25">
        <v>37.68</v>
      </c>
    </row>
    <row r="53" spans="1:13" ht="12.75">
      <c r="A53" t="s">
        <v>77</v>
      </c>
      <c r="D53" s="5">
        <v>1.92</v>
      </c>
      <c r="E53" t="s">
        <v>14</v>
      </c>
      <c r="F53" s="11">
        <f>E32*D53</f>
        <v>11415.359999999999</v>
      </c>
      <c r="J53" s="20">
        <v>14</v>
      </c>
      <c r="K53" s="20" t="s">
        <v>166</v>
      </c>
      <c r="L53" s="25" t="s">
        <v>164</v>
      </c>
      <c r="M53" s="25">
        <v>69</v>
      </c>
    </row>
    <row r="54" spans="1:13" ht="12.75">
      <c r="A54" t="s">
        <v>82</v>
      </c>
      <c r="B54">
        <v>1013.2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 t="s">
        <v>167</v>
      </c>
      <c r="L54" s="25" t="s">
        <v>164</v>
      </c>
      <c r="M54" s="25">
        <v>15</v>
      </c>
    </row>
    <row r="55" spans="1:13" ht="12.75">
      <c r="A55" s="4" t="s">
        <v>17</v>
      </c>
      <c r="B55" s="10"/>
      <c r="C55" s="10"/>
      <c r="F55" s="31">
        <f>SUM(F53:F54)</f>
        <v>11415.359999999999</v>
      </c>
      <c r="J55" s="20">
        <v>16</v>
      </c>
      <c r="K55" s="20" t="s">
        <v>169</v>
      </c>
      <c r="L55" s="25" t="s">
        <v>164</v>
      </c>
      <c r="M55" s="25">
        <v>283.71</v>
      </c>
    </row>
    <row r="56" spans="1:13" ht="12.75">
      <c r="A56" s="4" t="s">
        <v>62</v>
      </c>
      <c r="B56" s="10"/>
      <c r="C56" s="10"/>
      <c r="F56" s="8"/>
      <c r="J56" s="20">
        <v>17</v>
      </c>
      <c r="K56" s="20" t="s">
        <v>171</v>
      </c>
      <c r="L56" s="25" t="s">
        <v>172</v>
      </c>
      <c r="M56" s="25">
        <f>24*14.46</f>
        <v>347.04</v>
      </c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>
        <v>18</v>
      </c>
      <c r="K57" s="20" t="s">
        <v>174</v>
      </c>
      <c r="L57" s="25" t="s">
        <v>175</v>
      </c>
      <c r="M57" s="25">
        <f>10*6.11</f>
        <v>61.1</v>
      </c>
    </row>
    <row r="58" spans="1:13" ht="12.75">
      <c r="A58" s="51" t="s">
        <v>86</v>
      </c>
      <c r="B58" s="51"/>
      <c r="C58" s="51"/>
      <c r="D58" s="52"/>
      <c r="E58" s="50"/>
      <c r="F58" s="53">
        <v>0</v>
      </c>
      <c r="J58" s="20">
        <v>19</v>
      </c>
      <c r="K58" s="20" t="s">
        <v>176</v>
      </c>
      <c r="L58" s="25" t="s">
        <v>177</v>
      </c>
      <c r="M58" s="25">
        <f>10*9.5</f>
        <v>95</v>
      </c>
    </row>
    <row r="59" spans="1:13" ht="12.75">
      <c r="A59" s="4" t="s">
        <v>70</v>
      </c>
      <c r="F59" s="8">
        <f>SUM(F57+F58)</f>
        <v>18915</v>
      </c>
      <c r="J59" s="20">
        <v>20</v>
      </c>
      <c r="K59" s="20" t="s">
        <v>178</v>
      </c>
      <c r="L59" s="25" t="s">
        <v>179</v>
      </c>
      <c r="M59" s="25">
        <f>30*3.18</f>
        <v>95.4</v>
      </c>
    </row>
    <row r="60" spans="1:13" ht="12.75">
      <c r="A60" s="4" t="s">
        <v>64</v>
      </c>
      <c r="B60" s="4"/>
      <c r="J60" s="20">
        <v>21</v>
      </c>
      <c r="K60" s="20"/>
      <c r="L60" s="25"/>
      <c r="M60" s="25"/>
    </row>
    <row r="61" spans="1:13" ht="12.75">
      <c r="A61" t="s">
        <v>18</v>
      </c>
      <c r="C61" s="50">
        <v>166992</v>
      </c>
      <c r="D61">
        <v>228935.4</v>
      </c>
      <c r="E61">
        <v>5945.5</v>
      </c>
      <c r="F61" s="34">
        <f>C61/D61*E61</f>
        <v>4336.817006020039</v>
      </c>
      <c r="J61" s="20">
        <v>22</v>
      </c>
      <c r="K61" s="20"/>
      <c r="L61" s="25"/>
      <c r="M61" s="25"/>
    </row>
    <row r="62" spans="1:13" ht="12.75">
      <c r="A62" t="s">
        <v>19</v>
      </c>
      <c r="F62" s="34">
        <f>M20</f>
        <v>3157.190028</v>
      </c>
      <c r="J62" s="20">
        <v>23</v>
      </c>
      <c r="K62" s="20"/>
      <c r="L62" s="25"/>
      <c r="M62" s="25"/>
    </row>
    <row r="63" spans="1:13" ht="12.75">
      <c r="A63" t="s">
        <v>20</v>
      </c>
      <c r="F63" s="11">
        <f>M36</f>
        <v>7587.80064225</v>
      </c>
      <c r="J63" s="20">
        <v>24</v>
      </c>
      <c r="K63" s="20"/>
      <c r="L63" s="25"/>
      <c r="M63" s="25"/>
    </row>
    <row r="64" spans="1:13" ht="12.75">
      <c r="A64" t="s">
        <v>75</v>
      </c>
      <c r="F64" s="5">
        <v>0</v>
      </c>
      <c r="J64" s="20">
        <v>25</v>
      </c>
      <c r="K64" s="20"/>
      <c r="L64" s="25"/>
      <c r="M64" s="25"/>
    </row>
    <row r="65" spans="1:13" ht="12.75">
      <c r="A65" t="s">
        <v>21</v>
      </c>
      <c r="F65" s="11">
        <f>M69</f>
        <v>5800.25</v>
      </c>
      <c r="J65" s="20">
        <v>26</v>
      </c>
      <c r="K65" s="20"/>
      <c r="L65" s="25"/>
      <c r="M65" s="25"/>
    </row>
    <row r="66" spans="1:13" ht="12.75">
      <c r="A66" t="s">
        <v>22</v>
      </c>
      <c r="F66" s="5"/>
      <c r="J66" s="20">
        <v>27</v>
      </c>
      <c r="K66" s="20"/>
      <c r="L66" s="25"/>
      <c r="M66" s="25"/>
    </row>
    <row r="67" spans="1:13" ht="12.75">
      <c r="A67" t="s">
        <v>23</v>
      </c>
      <c r="F67" s="5"/>
      <c r="J67" s="20">
        <v>28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0.22</v>
      </c>
      <c r="E68" t="s">
        <v>14</v>
      </c>
      <c r="F68" s="11">
        <f>B68*D68</f>
        <v>1308.01</v>
      </c>
      <c r="J68" s="20">
        <v>29</v>
      </c>
      <c r="K68" s="20"/>
      <c r="L68" s="25"/>
      <c r="M68" s="25"/>
    </row>
    <row r="69" spans="1:13" ht="12.75">
      <c r="A69" s="45" t="s">
        <v>78</v>
      </c>
      <c r="B69" s="45"/>
      <c r="C69" s="45"/>
      <c r="D69" s="45"/>
      <c r="E69" s="45"/>
      <c r="F69" s="46">
        <v>0</v>
      </c>
      <c r="J69" s="20"/>
      <c r="K69" s="20"/>
      <c r="L69" s="30" t="s">
        <v>59</v>
      </c>
      <c r="M69" s="33">
        <f>SUM(M40:M68)</f>
        <v>5800.25</v>
      </c>
    </row>
    <row r="70" spans="1:6" ht="12.75">
      <c r="A70" s="45" t="s">
        <v>88</v>
      </c>
      <c r="B70" s="45"/>
      <c r="C70" s="45"/>
      <c r="D70" s="46">
        <v>0</v>
      </c>
      <c r="E70" s="45"/>
      <c r="F70" s="46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22190.06767627004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0.21</v>
      </c>
      <c r="E73" t="s">
        <v>14</v>
      </c>
      <c r="F73" s="11">
        <f>B73*D73</f>
        <v>1248.555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1.15</v>
      </c>
      <c r="E76" t="s">
        <v>14</v>
      </c>
      <c r="F76" s="11">
        <f>B76*D76</f>
        <v>6837.325</v>
      </c>
    </row>
    <row r="77" spans="1:6" ht="12.75">
      <c r="A77" s="4" t="s">
        <v>66</v>
      </c>
      <c r="F77" s="31">
        <f>F73+F76</f>
        <v>8085.88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2.27</v>
      </c>
      <c r="E80" t="s">
        <v>14</v>
      </c>
      <c r="F80" s="11">
        <f>B80*D80</f>
        <v>13496.285</v>
      </c>
    </row>
    <row r="81" spans="1:9" ht="12.75">
      <c r="A81" s="4" t="s">
        <v>69</v>
      </c>
      <c r="F81" s="31">
        <f>SUM(F80)</f>
        <v>13496.285</v>
      </c>
      <c r="I81" s="7"/>
    </row>
    <row r="82" spans="1:6" ht="12.75">
      <c r="A82" s="48" t="s">
        <v>81</v>
      </c>
      <c r="B82" s="45"/>
      <c r="C82" s="45"/>
      <c r="D82" s="46">
        <v>0</v>
      </c>
      <c r="E82" s="45"/>
      <c r="F82" s="49">
        <f>D82*E32</f>
        <v>0</v>
      </c>
    </row>
    <row r="83" spans="1:6" ht="12.75">
      <c r="A83" s="1" t="s">
        <v>27</v>
      </c>
      <c r="B83" s="1"/>
      <c r="F83" s="31">
        <f>F51+F55+F59+F71+F77+F81+F82</f>
        <v>80641.47267627004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4677.205415223662</v>
      </c>
    </row>
    <row r="85" spans="1:6" ht="12.75">
      <c r="A85" s="1"/>
      <c r="B85" s="36" t="s">
        <v>134</v>
      </c>
      <c r="C85" s="36"/>
      <c r="D85" s="1"/>
      <c r="E85" s="58"/>
      <c r="F85" s="59">
        <f>13847.73</f>
        <v>13847.73</v>
      </c>
    </row>
    <row r="86" spans="1:6" ht="12.75">
      <c r="A86" s="1"/>
      <c r="B86" s="36" t="s">
        <v>135</v>
      </c>
      <c r="C86" s="36"/>
      <c r="D86" s="1"/>
      <c r="E86" s="58"/>
      <c r="F86" s="59">
        <v>1010.39</v>
      </c>
    </row>
    <row r="87" spans="1:6" ht="12.75">
      <c r="A87" s="1"/>
      <c r="B87" s="36" t="s">
        <v>136</v>
      </c>
      <c r="C87" s="36"/>
      <c r="D87" s="1"/>
      <c r="E87" s="58"/>
      <c r="F87" s="59">
        <v>6359.27</v>
      </c>
    </row>
    <row r="88" spans="1:6" ht="15">
      <c r="A88" s="12" t="s">
        <v>29</v>
      </c>
      <c r="B88" s="12"/>
      <c r="C88" s="12"/>
      <c r="D88" s="12"/>
      <c r="E88" s="12"/>
      <c r="F88" s="42">
        <f>F83+F84+F85+F86+F87</f>
        <v>106536.06809149371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139</v>
      </c>
    </row>
    <row r="90" spans="1:6" ht="12.75">
      <c r="A90" s="13"/>
      <c r="B90" s="39">
        <v>43374</v>
      </c>
      <c r="C90" s="40">
        <v>38612</v>
      </c>
      <c r="D90" s="43">
        <f>F43</f>
        <v>117731.79</v>
      </c>
      <c r="E90" s="43">
        <f>F88</f>
        <v>106536.06809149371</v>
      </c>
      <c r="F90" s="44">
        <f>C90+D90-E90</f>
        <v>49807.72190850627</v>
      </c>
    </row>
    <row r="92" spans="1:6" ht="13.5" thickBot="1">
      <c r="A92" t="s">
        <v>116</v>
      </c>
      <c r="C92" s="55">
        <v>43009</v>
      </c>
      <c r="D92" s="8" t="s">
        <v>117</v>
      </c>
      <c r="E92" s="55">
        <v>43069</v>
      </c>
      <c r="F92" t="s">
        <v>118</v>
      </c>
    </row>
    <row r="93" spans="1:7" ht="13.5" thickBot="1">
      <c r="A93" t="s">
        <v>119</v>
      </c>
      <c r="F93" s="56">
        <f>E90</f>
        <v>106536.06809149371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10" ht="12.75">
      <c r="A110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2017-08-21T12:51:56Z</cp:lastPrinted>
  <dcterms:created xsi:type="dcterms:W3CDTF">2008-08-18T07:30:19Z</dcterms:created>
  <dcterms:modified xsi:type="dcterms:W3CDTF">2018-03-26T09:03:01Z</dcterms:modified>
  <cp:category/>
  <cp:version/>
  <cp:contentType/>
  <cp:contentStatus/>
</cp:coreProperties>
</file>