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<sst xmlns="http://schemas.openxmlformats.org/spreadsheetml/2006/main" count="195" uniqueCount="167">
  <si>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</si>
  <si>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</si>
  <si>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</si>
  <si>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</si>
  <si>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</si>
  <si>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</si>
  <si>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</si>
  <si>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</si>
  <si>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</si>
  <si>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</si>
  <si>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</si>
  <si>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</si>
  <si>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</si>
  <si>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</si>
  <si>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</si>
  <si>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</si>
  <si>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</si>
  <si>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</si>
  <si>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</si>
  <si>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</si>
  <si>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</si>
  <si>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</si>
  <si>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</si>
  <si>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</si>
  <si>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</si>
  <si>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</si>
  <si>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</si>
  <si>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</si>
  <si>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</si>
  <si>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</si>
  <si>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</si>
  <si>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</si>
  <si>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</si>
  <si>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</si>
  <si>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</si>
  <si>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</si>
  <si>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</si>
  <si>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</si>
  <si>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</si>
  <si>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</si>
  <si>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</si>
  <si>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</si>
  <si>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</si>
  <si>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</si>
  <si>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</si>
  <si>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</si>
  <si>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</si>
  <si>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</si>
  <si>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</si>
  <si>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</si>
  <si>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</si>
  <si>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</si>
  <si>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</si>
  <si>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</si>
  <si>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</si>
  <si>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</si>
  <si>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</si>
  <si>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</si>
  <si>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</si>
  <si>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</si>
  <si>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</si>
  <si>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</si>
  <si>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</si>
  <si>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</si>
  <si>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</si>
  <si>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</si>
  <si>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</si>
  <si>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</si>
  <si>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</si>
  <si>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</si>
  <si>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</si>
  <si>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</si>
  <si>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</si>
  <si>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</si>
  <si>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</si>
  <si>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</si>
  <si>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</si>
  <si>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</si>
  <si>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</si>
  <si>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</si>
  <si>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</si>
  <si>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</si>
  <si>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</si>
  <si>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</si>
  <si>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</si>
  <si>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</si>
  <si>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</si>
  <si>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</si>
  <si>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</si>
  <si>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</si>
  <si>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</si>
  <si>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</si>
  <si>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</si>
  <si>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</si>
  <si>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</si>
  <si>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</si>
  <si>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</si>
  <si>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</si>
  <si>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</si>
  <si>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</si>
  <si>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</si>
  <si>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</si>
  <si>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</si>
  <si>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</si>
  <si>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</si>
  <si>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</si>
  <si>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</si>
  <si>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</si>
  <si>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</si>
  <si>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</si>
  <si>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</si>
  <si>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</si>
  <si>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</si>
  <si>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</si>
  <si>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</si>
  <si>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</si>
  <si>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</si>
  <si>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</si>
  <si>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</si>
  <si>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</si>
  <si>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</si>
  <si>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</si>
  <si>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</si>
  <si>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</si>
  <si>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</si>
  <si>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</si>
  <si>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</si>
  <si>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</si>
  <si>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</si>
  <si>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</si>
  <si>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</si>
  <si>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</si>
  <si>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</si>
  <si>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</si>
  <si>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</si>
  <si>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</si>
  <si>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</si>
  <si>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>герметизация водостока</t>
  </si>
  <si>
    <t>лента сантехническая</t>
  </si>
  <si>
    <t>1шт</t>
  </si>
  <si>
    <t>смена вентиля д 32 (1шт) п-д 3 т.п.</t>
  </si>
  <si>
    <t>смена сгона д 32 (1шт) п-д3 т.п.</t>
  </si>
  <si>
    <t>вентиль д 32</t>
  </si>
  <si>
    <t>к/гайка 32</t>
  </si>
  <si>
    <t>муфта 32</t>
  </si>
  <si>
    <t>сгон 32</t>
  </si>
  <si>
    <t>смена замка (1шт) п-д1 т.п.</t>
  </si>
  <si>
    <t>замок</t>
  </si>
  <si>
    <t>проушина</t>
  </si>
  <si>
    <t>2шт</t>
  </si>
  <si>
    <t>смена замка (1шт) чердак</t>
  </si>
  <si>
    <t>изготовление и установка рам, чердак</t>
  </si>
  <si>
    <t>остекление (13м2)</t>
  </si>
  <si>
    <t>стекло</t>
  </si>
  <si>
    <t>13м2</t>
  </si>
  <si>
    <t>доска</t>
  </si>
  <si>
    <t>15шт</t>
  </si>
  <si>
    <t>гвозди</t>
  </si>
  <si>
    <t>3кг</t>
  </si>
  <si>
    <t>клей столярный</t>
  </si>
  <si>
    <t>3шт</t>
  </si>
  <si>
    <t>акватекс</t>
  </si>
  <si>
    <t>5шт</t>
  </si>
  <si>
    <t>обработка рам акватексом</t>
  </si>
  <si>
    <t xml:space="preserve">смена ламп (46шт) </t>
  </si>
  <si>
    <t>лампа</t>
  </si>
  <si>
    <t>46шт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</si>
</sst>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22">
      <selection activeCell="M53" sqref="M53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2</v>
      </c>
      <c r="K1" t="s">
        <v>61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28</v>
      </c>
      <c r="F4" s="8" t="s">
        <v>134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19.07</v>
      </c>
      <c r="M20" s="33">
        <f>SUM(M6:M19)</f>
        <v>2620.000602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137</v>
      </c>
      <c r="L24" s="25">
        <v>1.5</v>
      </c>
      <c r="M24" s="32">
        <f>L24*114.3*1.202*1.15</f>
        <v>236.99533499999995</v>
      </c>
    </row>
    <row r="25" spans="1:13" ht="12.75">
      <c r="A25" t="s">
        <v>111</v>
      </c>
      <c r="J25" s="20">
        <v>2</v>
      </c>
      <c r="K25" s="20" t="s">
        <v>140</v>
      </c>
      <c r="L25" s="47">
        <v>1.03</v>
      </c>
      <c r="M25" s="32">
        <f aca="true" t="shared" si="1" ref="M25:M34">L25*114.3*1.202*1.15</f>
        <v>162.73679669999999</v>
      </c>
    </row>
    <row r="26" spans="1:13" ht="12.75">
      <c r="A26" t="s">
        <v>112</v>
      </c>
      <c r="J26" s="20">
        <v>3</v>
      </c>
      <c r="K26" s="20" t="s">
        <v>141</v>
      </c>
      <c r="L26" s="47">
        <v>0.412</v>
      </c>
      <c r="M26" s="32">
        <f t="shared" si="1"/>
        <v>65.09471867999999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146</v>
      </c>
      <c r="L27" s="25">
        <v>1.07</v>
      </c>
      <c r="M27" s="32">
        <f t="shared" si="1"/>
        <v>169.05667229999997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150</v>
      </c>
      <c r="L28" s="25">
        <v>1.07</v>
      </c>
      <c r="M28" s="32">
        <f t="shared" si="1"/>
        <v>169.05667229999997</v>
      </c>
    </row>
    <row r="29" spans="10:13" ht="12.75">
      <c r="J29" s="20">
        <v>6</v>
      </c>
      <c r="K29" s="20" t="s">
        <v>151</v>
      </c>
      <c r="L29" s="25">
        <v>16.85</v>
      </c>
      <c r="M29" s="32">
        <f t="shared" si="1"/>
        <v>2662.2475965</v>
      </c>
    </row>
    <row r="30" spans="2:13" ht="12.75">
      <c r="B30" t="s">
        <v>0</v>
      </c>
      <c r="J30" s="20">
        <v>7</v>
      </c>
      <c r="K30" s="20" t="s">
        <v>152</v>
      </c>
      <c r="L30" s="47">
        <f>0.13*310.9</f>
        <v>40.417</v>
      </c>
      <c r="M30" s="32">
        <f t="shared" si="1"/>
        <v>6385.76030313</v>
      </c>
    </row>
    <row r="31" spans="10:13" ht="12.75">
      <c r="J31" s="20">
        <v>8</v>
      </c>
      <c r="K31" s="20" t="s">
        <v>163</v>
      </c>
      <c r="L31" s="25">
        <v>4.88</v>
      </c>
      <c r="M31" s="32">
        <f t="shared" si="1"/>
        <v>771.0248231999999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 t="s">
        <v>164</v>
      </c>
      <c r="L32" s="25">
        <f>0.46*7.1</f>
        <v>3.266</v>
      </c>
      <c r="M32" s="32">
        <f t="shared" si="1"/>
        <v>516.0178427399999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70.495</v>
      </c>
      <c r="M36" s="33">
        <f>SUM(M24:M35)</f>
        <v>11137.99076055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114347.15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104906.63</v>
      </c>
      <c r="J40" s="20">
        <v>1</v>
      </c>
      <c r="K40" s="20" t="s">
        <v>138</v>
      </c>
      <c r="L40" s="25" t="s">
        <v>139</v>
      </c>
      <c r="M40" s="25">
        <v>200</v>
      </c>
    </row>
    <row r="41" spans="2:13" ht="12.75">
      <c r="B41" t="s">
        <v>8</v>
      </c>
      <c r="F41" s="9">
        <f>F40/F39</f>
        <v>0.9174398312507134</v>
      </c>
      <c r="J41" s="20">
        <v>2</v>
      </c>
      <c r="K41" s="20" t="s">
        <v>142</v>
      </c>
      <c r="L41" s="25" t="s">
        <v>139</v>
      </c>
      <c r="M41" s="25">
        <v>846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143</v>
      </c>
      <c r="L42" s="25" t="s">
        <v>139</v>
      </c>
      <c r="M42" s="25">
        <v>21.91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106506.63</v>
      </c>
      <c r="J43" s="20">
        <v>4</v>
      </c>
      <c r="K43" s="20" t="s">
        <v>144</v>
      </c>
      <c r="L43" s="25" t="s">
        <v>139</v>
      </c>
      <c r="M43" s="25">
        <v>58</v>
      </c>
    </row>
    <row r="44" spans="10:13" ht="12.75">
      <c r="J44" s="20">
        <v>5</v>
      </c>
      <c r="K44" s="20" t="s">
        <v>145</v>
      </c>
      <c r="L44" s="25" t="s">
        <v>139</v>
      </c>
      <c r="M44" s="25">
        <v>99.26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149</v>
      </c>
      <c r="M45" s="25">
        <f>2*272.18</f>
        <v>544.36</v>
      </c>
    </row>
    <row r="46" spans="10:13" ht="12.75">
      <c r="J46" s="20">
        <v>7</v>
      </c>
      <c r="K46" s="20" t="s">
        <v>148</v>
      </c>
      <c r="L46" s="25" t="s">
        <v>149</v>
      </c>
      <c r="M46" s="25">
        <f>2*26.64</f>
        <v>53.28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153</v>
      </c>
      <c r="L47" s="25" t="s">
        <v>154</v>
      </c>
      <c r="M47" s="25">
        <f>13*139.34</f>
        <v>1811.42</v>
      </c>
    </row>
    <row r="48" spans="1:13" ht="12.75">
      <c r="A48" t="s">
        <v>12</v>
      </c>
      <c r="F48" s="11">
        <v>4625.3</v>
      </c>
      <c r="J48" s="20">
        <v>9</v>
      </c>
      <c r="K48" s="20" t="s">
        <v>155</v>
      </c>
      <c r="L48" s="25" t="s">
        <v>156</v>
      </c>
      <c r="M48" s="25">
        <f>15*214.8</f>
        <v>3222</v>
      </c>
    </row>
    <row r="49" spans="1:13" ht="12.75">
      <c r="A49" s="6" t="s">
        <v>15</v>
      </c>
      <c r="F49" s="5">
        <v>1913.58</v>
      </c>
      <c r="J49" s="20">
        <v>10</v>
      </c>
      <c r="K49" s="20" t="s">
        <v>157</v>
      </c>
      <c r="L49" s="25" t="s">
        <v>158</v>
      </c>
      <c r="M49" s="25">
        <f>3*66.6</f>
        <v>199.79999999999998</v>
      </c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 t="s">
        <v>159</v>
      </c>
      <c r="L50" s="25" t="s">
        <v>160</v>
      </c>
      <c r="M50" s="25">
        <f>3*465</f>
        <v>1395</v>
      </c>
    </row>
    <row r="51" spans="1:13" ht="12.75">
      <c r="A51" s="4" t="s">
        <v>28</v>
      </c>
      <c r="F51" s="31">
        <f>F48+F49+F50</f>
        <v>6538.88</v>
      </c>
      <c r="J51" s="20">
        <v>12</v>
      </c>
      <c r="K51" s="20" t="s">
        <v>161</v>
      </c>
      <c r="L51" s="25" t="s">
        <v>162</v>
      </c>
      <c r="M51" s="25">
        <f>5*281.11</f>
        <v>1405.5500000000002</v>
      </c>
    </row>
    <row r="52" spans="1:13" ht="12.75">
      <c r="A52" s="4" t="s">
        <v>16</v>
      </c>
      <c r="J52" s="20">
        <v>13</v>
      </c>
      <c r="K52" s="20" t="s">
        <v>165</v>
      </c>
      <c r="L52" s="25" t="s">
        <v>166</v>
      </c>
      <c r="M52" s="25">
        <f>46*13.3</f>
        <v>611.8000000000001</v>
      </c>
    </row>
    <row r="53" spans="1:13" ht="12.75">
      <c r="A53" t="s">
        <v>77</v>
      </c>
      <c r="D53" s="5">
        <v>1.78</v>
      </c>
      <c r="E53" t="s">
        <v>14</v>
      </c>
      <c r="F53" s="11">
        <f>E32*D53</f>
        <v>10582.99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10582.99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150190</v>
      </c>
      <c r="D61">
        <v>228935.4</v>
      </c>
      <c r="E61">
        <v>5945.5</v>
      </c>
      <c r="F61" s="34">
        <f>C61/D61*E61</f>
        <v>3900.465568016131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2620.000602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11137.99076055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721.2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10468.380000000001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0.24</v>
      </c>
      <c r="E68" t="s">
        <v>14</v>
      </c>
      <c r="F68" s="11">
        <f>B68*D68</f>
        <v>1426.9199999999998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10468.380000000001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30274.956930566128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0.27</v>
      </c>
      <c r="E73" t="s">
        <v>14</v>
      </c>
      <c r="F73" s="11">
        <f>B73*D73</f>
        <v>1605.285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0.88</v>
      </c>
      <c r="E76" t="s">
        <v>14</v>
      </c>
      <c r="F76" s="11">
        <f>B76*D76</f>
        <v>5232.04</v>
      </c>
    </row>
    <row r="77" spans="1:6" ht="12.75">
      <c r="A77" s="4" t="s">
        <v>66</v>
      </c>
      <c r="F77" s="31">
        <f>F73+F76</f>
        <v>6837.325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1.9</v>
      </c>
      <c r="E80" t="s">
        <v>14</v>
      </c>
      <c r="F80" s="11">
        <f>B80*D80</f>
        <v>11296.449999999999</v>
      </c>
    </row>
    <row r="81" spans="1:9" ht="12.75">
      <c r="A81" s="4" t="s">
        <v>69</v>
      </c>
      <c r="F81" s="31">
        <f>SUM(F80)</f>
        <v>11296.449999999999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84445.60193056612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4897.844911972835</v>
      </c>
    </row>
    <row r="85" spans="1:6" ht="15">
      <c r="A85" s="12" t="s">
        <v>29</v>
      </c>
      <c r="B85" s="12"/>
      <c r="C85" s="12"/>
      <c r="D85" s="12"/>
      <c r="E85" s="12"/>
      <c r="F85" s="42">
        <f>F83+F84</f>
        <v>89343.44684253895</v>
      </c>
    </row>
    <row r="86" spans="2:6" ht="12.75">
      <c r="B86" s="37" t="s">
        <v>71</v>
      </c>
      <c r="C86" s="38" t="s">
        <v>72</v>
      </c>
      <c r="D86" s="22" t="s">
        <v>73</v>
      </c>
      <c r="E86" s="22" t="s">
        <v>74</v>
      </c>
      <c r="F86" s="41" t="s">
        <v>136</v>
      </c>
    </row>
    <row r="87" spans="1:6" ht="12.75">
      <c r="A87" s="13"/>
      <c r="B87" s="39">
        <v>42767</v>
      </c>
      <c r="C87" s="40">
        <v>-34867</v>
      </c>
      <c r="D87" s="43">
        <f>F43</f>
        <v>106506.63</v>
      </c>
      <c r="E87" s="43">
        <f>F85</f>
        <v>89343.44684253895</v>
      </c>
      <c r="F87" s="44">
        <f>C87+D87-E87</f>
        <v>-17703.816842538945</v>
      </c>
    </row>
    <row r="89" spans="1:6" ht="13.5" thickBot="1">
      <c r="A89" t="s">
        <v>116</v>
      </c>
      <c r="C89" s="55">
        <v>42767</v>
      </c>
      <c r="D89" s="8" t="s">
        <v>117</v>
      </c>
      <c r="E89" s="55">
        <v>42794</v>
      </c>
      <c r="F89" t="s">
        <v>118</v>
      </c>
    </row>
    <row r="90" spans="1:7" ht="13.5" thickBot="1">
      <c r="A90" t="s">
        <v>119</v>
      </c>
      <c r="F90" s="56">
        <f>E87</f>
        <v>89343.44684253895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7" ht="12.75">
      <c r="A107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2017-01-21T08:24:40Z</cp:lastPrinted>
  <dcterms:created xsi:type="dcterms:W3CDTF">2008-08-18T07:30:19Z</dcterms:created>
  <dcterms:modified xsi:type="dcterms:W3CDTF">2017-05-11T08:43:43Z</dcterms:modified>
  <cp:category/>
  <cp:version/>
  <cp:contentType/>
  <cp:contentStatus/>
</cp:coreProperties>
</file>