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<sst xmlns="http://schemas.openxmlformats.org/spreadsheetml/2006/main" count="168" uniqueCount="145">
  <si>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</si>
  <si>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</si>
  <si>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</si>
  <si>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</si>
  <si>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</si>
  <si>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</si>
  <si>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</si>
  <si>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</si>
  <si>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</si>
  <si>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</si>
  <si>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</si>
  <si>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</si>
  <si>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</si>
  <si>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</si>
  <si>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</si>
  <si>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</si>
  <si>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</si>
  <si>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</si>
  <si>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</si>
  <si>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</si>
  <si>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</si>
  <si>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</si>
  <si>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</si>
  <si>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</si>
  <si>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</si>
  <si>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</si>
  <si>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</si>
  <si>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</si>
  <si>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</si>
  <si>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</si>
  <si>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</si>
  <si>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</si>
  <si>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</si>
  <si>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</si>
  <si>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</si>
  <si>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</si>
  <si>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</si>
  <si>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</si>
  <si>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</si>
  <si>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</si>
  <si>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</si>
  <si>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</si>
  <si>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</si>
  <si>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</si>
  <si>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</si>
  <si>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</si>
  <si>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</si>
  <si>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</si>
  <si>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</si>
  <si>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</si>
  <si>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</si>
  <si>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</si>
  <si>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</si>
  <si>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</si>
  <si>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</si>
  <si>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</si>
  <si>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</si>
  <si>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</si>
  <si>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</si>
  <si>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</si>
  <si>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</si>
  <si>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</si>
  <si>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</si>
  <si>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</si>
  <si>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</si>
  <si>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</si>
  <si>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</si>
  <si>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</si>
  <si>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</si>
  <si>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</si>
  <si>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</si>
  <si>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</si>
  <si>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</si>
  <si>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</si>
  <si>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</si>
  <si>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</si>
  <si>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</si>
  <si>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</si>
  <si>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</si>
  <si>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</si>
  <si>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</si>
  <si>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</si>
  <si>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</si>
  <si>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</si>
  <si>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</si>
  <si>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</si>
  <si>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</si>
  <si>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</si>
  <si>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</si>
  <si>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</si>
  <si>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</si>
  <si>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</si>
  <si>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</si>
  <si>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</si>
  <si>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</si>
  <si>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</si>
  <si>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</si>
  <si>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</si>
  <si>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</si>
  <si>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</si>
  <si>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</si>
  <si>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</si>
  <si>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</si>
  <si>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</si>
  <si>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</si>
  <si>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</si>
  <si>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</si>
  <si>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</si>
  <si>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</si>
  <si>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</si>
  <si>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</si>
  <si>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</si>
  <si>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</si>
  <si>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</si>
  <si>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</si>
  <si>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</si>
  <si>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</si>
  <si>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</si>
  <si>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</si>
  <si>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</si>
  <si>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</si>
  <si>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</si>
  <si>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</si>
  <si>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</si>
  <si>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</si>
  <si>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</si>
  <si>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комстар,ростелеком)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</si>
  <si>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</si>
  <si>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</si>
  <si>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</si>
  <si>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</si>
  <si>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</si>
  <si>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ноября</t>
  </si>
  <si>
    <t>за   ноябрь  2017 г.</t>
  </si>
  <si>
    <t>ост.на 01.12</t>
  </si>
  <si>
    <t>смена труб д 20 м/пл (4мп) п-д1 кв.1</t>
  </si>
  <si>
    <t>труба д 20 м/пл</t>
  </si>
  <si>
    <t>4шт</t>
  </si>
  <si>
    <t>цанга</t>
  </si>
  <si>
    <t>3шт</t>
  </si>
  <si>
    <t>диск</t>
  </si>
  <si>
    <t>2шт</t>
  </si>
  <si>
    <t>смена ламп (19шт) п-д1,3,4</t>
  </si>
  <si>
    <t>лампа</t>
  </si>
  <si>
    <t>19шт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</si>
</sst>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2">
      <selection activeCell="M43" sqref="M43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00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91</v>
      </c>
      <c r="D2" s="8">
        <v>11</v>
      </c>
      <c r="K2" s="5" t="s">
        <v>133</v>
      </c>
    </row>
    <row r="3" spans="1:13" ht="12.75">
      <c r="A3" t="s">
        <v>92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93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1">
        <v>30</v>
      </c>
      <c r="F5" s="8" t="s">
        <v>132</v>
      </c>
      <c r="G5" s="1" t="s">
        <v>128</v>
      </c>
      <c r="J5" s="15"/>
      <c r="K5" s="15"/>
      <c r="L5" s="21" t="s">
        <v>40</v>
      </c>
      <c r="M5" s="21"/>
    </row>
    <row r="6" spans="1:13" ht="12.75">
      <c r="A6" t="s">
        <v>94</v>
      </c>
      <c r="J6" s="20">
        <v>1</v>
      </c>
      <c r="K6" s="20" t="s">
        <v>76</v>
      </c>
      <c r="L6" s="25">
        <v>0</v>
      </c>
      <c r="M6" s="46">
        <f>L6*114.3*1.202</f>
        <v>0</v>
      </c>
    </row>
    <row r="7" spans="2:13" ht="12.75">
      <c r="B7" t="s">
        <v>95</v>
      </c>
      <c r="C7" s="1" t="s">
        <v>96</v>
      </c>
      <c r="D7" s="8">
        <v>20</v>
      </c>
      <c r="J7" s="14">
        <v>2</v>
      </c>
      <c r="K7" s="14" t="s">
        <v>43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46">
        <f t="shared" si="0"/>
        <v>0</v>
      </c>
    </row>
    <row r="9" spans="1:13" ht="12.75">
      <c r="A9" t="s">
        <v>97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98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99</v>
      </c>
      <c r="J11" s="16"/>
      <c r="K11" s="18" t="s">
        <v>48</v>
      </c>
      <c r="L11" s="23">
        <v>3.28</v>
      </c>
      <c r="M11" s="46">
        <f t="shared" si="0"/>
        <v>450.63460799999996</v>
      </c>
    </row>
    <row r="12" spans="5:13" ht="12.75">
      <c r="E12" t="s">
        <v>100</v>
      </c>
      <c r="J12" s="14">
        <v>4</v>
      </c>
      <c r="K12" s="17" t="s">
        <v>47</v>
      </c>
      <c r="L12" s="22"/>
      <c r="M12" s="46">
        <f t="shared" si="0"/>
        <v>0</v>
      </c>
    </row>
    <row r="13" spans="5:13" ht="12.75">
      <c r="E13" t="s">
        <v>101</v>
      </c>
      <c r="J13" s="16"/>
      <c r="K13" s="18" t="s">
        <v>80</v>
      </c>
      <c r="L13" s="23">
        <v>3.28</v>
      </c>
      <c r="M13" s="46">
        <f t="shared" si="0"/>
        <v>450.63460799999996</v>
      </c>
    </row>
    <row r="14" spans="1:13" ht="12.75">
      <c r="A14" t="s">
        <v>102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103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104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105</v>
      </c>
      <c r="J17" s="15" t="s">
        <v>53</v>
      </c>
      <c r="K17" s="26" t="s">
        <v>82</v>
      </c>
      <c r="L17" s="21">
        <v>12.5</v>
      </c>
      <c r="M17" s="46">
        <f t="shared" si="0"/>
        <v>1717.3574999999998</v>
      </c>
    </row>
    <row r="18" spans="5:13" ht="12.75">
      <c r="E18" t="s">
        <v>106</v>
      </c>
      <c r="J18" s="15" t="s">
        <v>55</v>
      </c>
      <c r="K18" s="26" t="s">
        <v>54</v>
      </c>
      <c r="L18" s="21">
        <v>2.25</v>
      </c>
      <c r="M18" s="46">
        <f t="shared" si="0"/>
        <v>309.12435</v>
      </c>
    </row>
    <row r="19" spans="1:13" ht="12.75">
      <c r="A19" t="s">
        <v>107</v>
      </c>
      <c r="J19" s="16" t="s">
        <v>81</v>
      </c>
      <c r="K19" s="18" t="s">
        <v>56</v>
      </c>
      <c r="L19" s="23">
        <v>0.5</v>
      </c>
      <c r="M19" s="46">
        <f t="shared" si="0"/>
        <v>68.6943</v>
      </c>
    </row>
    <row r="20" spans="1:13" ht="12.75">
      <c r="A20" t="s">
        <v>108</v>
      </c>
      <c r="J20" s="20"/>
      <c r="K20" s="27" t="s">
        <v>57</v>
      </c>
      <c r="L20" s="28">
        <f>SUM(L6:L19)</f>
        <v>21.81</v>
      </c>
      <c r="M20" s="34">
        <f>SUM(M6:M19)</f>
        <v>2996.445366</v>
      </c>
    </row>
    <row r="21" spans="1:11" ht="12.75">
      <c r="A21" t="s">
        <v>127</v>
      </c>
      <c r="K21" s="1" t="s">
        <v>58</v>
      </c>
    </row>
    <row r="22" spans="1:13" ht="12.75">
      <c r="A22" t="s">
        <v>109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110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111</v>
      </c>
      <c r="J24" s="20">
        <v>1</v>
      </c>
      <c r="K24" s="20" t="s">
        <v>135</v>
      </c>
      <c r="L24" s="46">
        <f>4*1.55</f>
        <v>6.2</v>
      </c>
      <c r="M24" s="33">
        <f aca="true" t="shared" si="1" ref="M24:M34">L24*89.21*1.202*1.15</f>
        <v>764.5528945999998</v>
      </c>
    </row>
    <row r="25" spans="1:13" ht="12.75">
      <c r="A25" t="s">
        <v>112</v>
      </c>
      <c r="J25" s="20">
        <v>2</v>
      </c>
      <c r="K25" s="20" t="s">
        <v>142</v>
      </c>
      <c r="L25" s="46">
        <f>0.19*7.1</f>
        <v>1.349</v>
      </c>
      <c r="M25" s="33">
        <f t="shared" si="1"/>
        <v>166.35191206699997</v>
      </c>
    </row>
    <row r="26" spans="1:13" ht="12.75">
      <c r="A26" t="s">
        <v>113</v>
      </c>
      <c r="J26" s="20">
        <v>3</v>
      </c>
      <c r="K26" s="20"/>
      <c r="L26" s="56"/>
      <c r="M26" s="33">
        <f t="shared" si="1"/>
        <v>0</v>
      </c>
    </row>
    <row r="27" spans="1:13" ht="12.75">
      <c r="A27" s="53" t="s">
        <v>114</v>
      </c>
      <c r="B27" s="53"/>
      <c r="C27" s="53"/>
      <c r="D27" s="53"/>
      <c r="E27" s="53"/>
      <c r="F27" s="53"/>
      <c r="G27" s="53"/>
      <c r="J27" s="20">
        <v>4</v>
      </c>
      <c r="K27" s="20"/>
      <c r="L27" s="46"/>
      <c r="M27" s="33">
        <f t="shared" si="1"/>
        <v>0</v>
      </c>
    </row>
    <row r="28" spans="1:13" ht="12.75">
      <c r="A28" t="s">
        <v>115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116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3161.3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820.7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/>
      <c r="K35" s="30" t="s">
        <v>57</v>
      </c>
      <c r="L35" s="28">
        <f>SUM(L24:L34)</f>
        <v>7.549</v>
      </c>
      <c r="M35" s="34">
        <f>SUM(M24:M34)</f>
        <v>930.9048066669998</v>
      </c>
    </row>
    <row r="36" spans="1:11" ht="12.75">
      <c r="A36" t="s">
        <v>4</v>
      </c>
      <c r="E36">
        <v>345.5</v>
      </c>
      <c r="F36" t="s">
        <v>65</v>
      </c>
      <c r="K36" s="1" t="s">
        <v>61</v>
      </c>
    </row>
    <row r="37" spans="10:13" ht="12.75">
      <c r="J37" s="22" t="s">
        <v>35</v>
      </c>
      <c r="K37" s="22"/>
      <c r="L37" s="22" t="s">
        <v>62</v>
      </c>
      <c r="M37" s="22" t="s">
        <v>41</v>
      </c>
    </row>
    <row r="38" spans="2:13" ht="12.75">
      <c r="B38" s="1" t="s">
        <v>5</v>
      </c>
      <c r="C38" s="1"/>
      <c r="J38" s="23" t="s">
        <v>36</v>
      </c>
      <c r="K38" s="23" t="s">
        <v>37</v>
      </c>
      <c r="L38" s="23"/>
      <c r="M38" s="23" t="s">
        <v>63</v>
      </c>
    </row>
    <row r="39" spans="10:13" ht="12.75">
      <c r="J39" s="20">
        <v>1</v>
      </c>
      <c r="K39" s="20" t="s">
        <v>136</v>
      </c>
      <c r="L39" s="25" t="s">
        <v>137</v>
      </c>
      <c r="M39" s="25">
        <f>4*91.82</f>
        <v>367.28</v>
      </c>
    </row>
    <row r="40" spans="1:13" ht="12.75">
      <c r="A40" s="2" t="s">
        <v>6</v>
      </c>
      <c r="F40" s="11">
        <f>47155.18-2.72+13.36</f>
        <v>47165.82</v>
      </c>
      <c r="J40" s="20">
        <v>2</v>
      </c>
      <c r="K40" s="20" t="s">
        <v>138</v>
      </c>
      <c r="L40" s="25" t="s">
        <v>139</v>
      </c>
      <c r="M40" s="25">
        <f>3*164.14</f>
        <v>492.41999999999996</v>
      </c>
    </row>
    <row r="41" spans="1:13" ht="12.75">
      <c r="A41" t="s">
        <v>7</v>
      </c>
      <c r="F41" s="5">
        <v>47430.64</v>
      </c>
      <c r="J41" s="20">
        <v>3</v>
      </c>
      <c r="K41" s="20" t="s">
        <v>140</v>
      </c>
      <c r="L41" s="25" t="s">
        <v>141</v>
      </c>
      <c r="M41" s="25">
        <f>2*23</f>
        <v>46</v>
      </c>
    </row>
    <row r="42" spans="2:13" ht="12.75">
      <c r="B42" t="s">
        <v>8</v>
      </c>
      <c r="F42" s="9">
        <f>F41/F40</f>
        <v>1.0056146590899935</v>
      </c>
      <c r="J42" s="20">
        <v>4</v>
      </c>
      <c r="K42" s="20" t="s">
        <v>143</v>
      </c>
      <c r="L42" s="25" t="s">
        <v>144</v>
      </c>
      <c r="M42" s="25">
        <f>19*14.5</f>
        <v>275.5</v>
      </c>
    </row>
    <row r="43" spans="1:13" ht="12.75">
      <c r="A43" t="s">
        <v>126</v>
      </c>
      <c r="F43" s="5">
        <f>250+250+400</f>
        <v>900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48330.64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v>6280.45</v>
      </c>
      <c r="J49" s="20">
        <v>11</v>
      </c>
      <c r="K49" s="20"/>
      <c r="L49" s="25"/>
      <c r="M49" s="25"/>
    </row>
    <row r="50" spans="1:13" ht="12.75">
      <c r="A50" s="6" t="s">
        <v>15</v>
      </c>
      <c r="F50" s="11">
        <f>1538*1.202</f>
        <v>1848.676</v>
      </c>
      <c r="J50" s="20">
        <v>12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33</v>
      </c>
      <c r="F52" s="32">
        <f>F49+F50+F51</f>
        <v>8129.126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74</v>
      </c>
      <c r="C54" s="13"/>
      <c r="D54" s="45">
        <v>1.92</v>
      </c>
      <c r="E54" s="13" t="s">
        <v>14</v>
      </c>
      <c r="F54" s="11">
        <f>E33*D54</f>
        <v>6069.696</v>
      </c>
      <c r="J54" s="20">
        <v>16</v>
      </c>
      <c r="K54" s="20"/>
      <c r="L54" s="25"/>
      <c r="M54" s="25"/>
    </row>
    <row r="55" spans="1:13" ht="12.75">
      <c r="A55" t="s">
        <v>79</v>
      </c>
      <c r="B55">
        <v>820.7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17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6069.696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>
        <v>19</v>
      </c>
      <c r="K57" s="20"/>
      <c r="L57" s="25"/>
      <c r="M57" s="25"/>
    </row>
    <row r="58" spans="1:13" ht="12.75">
      <c r="A58" t="s">
        <v>19</v>
      </c>
      <c r="C58" s="52">
        <v>161506</v>
      </c>
      <c r="D58">
        <v>228935.4</v>
      </c>
      <c r="E58">
        <v>3161.3</v>
      </c>
      <c r="F58" s="35">
        <f>C58/D58*E58</f>
        <v>2230.18772020404</v>
      </c>
      <c r="J58" s="20">
        <v>20</v>
      </c>
      <c r="K58" s="20"/>
      <c r="L58" s="25"/>
      <c r="M58" s="25"/>
    </row>
    <row r="59" spans="1:13" ht="12.75">
      <c r="A59" t="s">
        <v>20</v>
      </c>
      <c r="F59" s="35">
        <f>M20</f>
        <v>2996.445366</v>
      </c>
      <c r="J59" s="20">
        <v>21</v>
      </c>
      <c r="K59" s="20"/>
      <c r="L59" s="25"/>
      <c r="M59" s="25"/>
    </row>
    <row r="60" spans="1:13" ht="12.75">
      <c r="A60" t="s">
        <v>21</v>
      </c>
      <c r="F60" s="11">
        <f>M35</f>
        <v>930.9048066669998</v>
      </c>
      <c r="J60" s="20">
        <v>22</v>
      </c>
      <c r="K60" s="20"/>
      <c r="L60" s="25"/>
      <c r="M60" s="25"/>
    </row>
    <row r="61" spans="1:13" ht="12.75">
      <c r="A61" t="s">
        <v>71</v>
      </c>
      <c r="F61" s="5">
        <f>1*600*1.202</f>
        <v>721.1999999999999</v>
      </c>
      <c r="J61" s="20">
        <v>23</v>
      </c>
      <c r="K61" s="20"/>
      <c r="L61" s="25"/>
      <c r="M61" s="25"/>
    </row>
    <row r="62" spans="1:13" ht="12.75">
      <c r="A62" t="s">
        <v>22</v>
      </c>
      <c r="F62" s="5">
        <f>M64</f>
        <v>1181.1999999999998</v>
      </c>
      <c r="J62" s="20">
        <v>24</v>
      </c>
      <c r="K62" s="20"/>
      <c r="L62" s="25"/>
      <c r="M62" s="25"/>
    </row>
    <row r="63" spans="1:13" ht="12.75">
      <c r="A63" t="s">
        <v>23</v>
      </c>
      <c r="F63" s="5"/>
      <c r="J63" s="20">
        <v>25</v>
      </c>
      <c r="K63" s="20"/>
      <c r="L63" s="25"/>
      <c r="M63" s="25"/>
    </row>
    <row r="64" spans="1:13" ht="12.75">
      <c r="A64" t="s">
        <v>24</v>
      </c>
      <c r="F64" s="5"/>
      <c r="J64" s="20"/>
      <c r="K64" s="20"/>
      <c r="L64" s="31" t="s">
        <v>64</v>
      </c>
      <c r="M64" s="28">
        <f>SUM(M39:M63)</f>
        <v>1181.1999999999998</v>
      </c>
    </row>
    <row r="65" spans="2:6" ht="12.75">
      <c r="B65">
        <v>3161.3</v>
      </c>
      <c r="C65" t="s">
        <v>13</v>
      </c>
      <c r="D65" s="11">
        <v>0.3</v>
      </c>
      <c r="E65" t="s">
        <v>14</v>
      </c>
      <c r="F65" s="11">
        <f>B65*D65</f>
        <v>948.39</v>
      </c>
    </row>
    <row r="66" spans="1:6" ht="12.75">
      <c r="A66" s="48" t="s">
        <v>78</v>
      </c>
      <c r="B66" s="48"/>
      <c r="C66" s="48"/>
      <c r="D66" s="51"/>
      <c r="E66" s="48"/>
      <c r="F66" s="51">
        <v>0</v>
      </c>
    </row>
    <row r="67" spans="1:6" ht="12.75">
      <c r="A67" s="48" t="s">
        <v>84</v>
      </c>
      <c r="B67" s="48"/>
      <c r="C67" s="48"/>
      <c r="D67" s="51">
        <v>0</v>
      </c>
      <c r="E67" s="48"/>
      <c r="F67" s="51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9008.327892871039</v>
      </c>
    </row>
    <row r="69" ht="12.75">
      <c r="A69" s="4" t="s">
        <v>26</v>
      </c>
    </row>
    <row r="70" spans="1:6" ht="12.75">
      <c r="A70" t="s">
        <v>27</v>
      </c>
      <c r="B70">
        <v>3161.3</v>
      </c>
      <c r="C70" t="s">
        <v>65</v>
      </c>
      <c r="D70" s="5">
        <v>0.22</v>
      </c>
      <c r="E70" t="s">
        <v>14</v>
      </c>
      <c r="F70" s="11">
        <f>B70*D70</f>
        <v>695.486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3161.3</v>
      </c>
      <c r="C73" t="s">
        <v>13</v>
      </c>
      <c r="D73" s="11">
        <v>1.23</v>
      </c>
      <c r="E73" t="s">
        <v>14</v>
      </c>
      <c r="F73" s="11">
        <f>B73*D73</f>
        <v>3888.3990000000003</v>
      </c>
    </row>
    <row r="74" spans="1:6" ht="12.75">
      <c r="A74" s="4" t="s">
        <v>29</v>
      </c>
      <c r="F74" s="32">
        <f>F70+F73</f>
        <v>4583.885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3161.3</v>
      </c>
      <c r="C77" t="s">
        <v>13</v>
      </c>
      <c r="D77" s="11">
        <v>2.17</v>
      </c>
      <c r="E77" t="s">
        <v>14</v>
      </c>
      <c r="F77" s="11">
        <f>B77*D77</f>
        <v>6860.021</v>
      </c>
    </row>
    <row r="78" spans="1:6" ht="12.75">
      <c r="A78" s="4" t="s">
        <v>31</v>
      </c>
      <c r="F78" s="32">
        <f>SUM(F77)</f>
        <v>6860.021</v>
      </c>
    </row>
    <row r="79" spans="1:6" ht="12.75">
      <c r="A79" s="47" t="s">
        <v>77</v>
      </c>
      <c r="B79" s="48"/>
      <c r="C79" s="48"/>
      <c r="D79" s="49">
        <v>0</v>
      </c>
      <c r="E79" s="48"/>
      <c r="F79" s="50">
        <f>D79*E33</f>
        <v>0</v>
      </c>
    </row>
    <row r="80" spans="1:6" ht="12.75">
      <c r="A80" s="1" t="s">
        <v>32</v>
      </c>
      <c r="B80" s="1"/>
      <c r="F80" s="32">
        <f>F52+F56+F68+F74+F78+F79</f>
        <v>34651.05589287104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2009.76124178652</v>
      </c>
      <c r="I81" s="7"/>
    </row>
    <row r="82" spans="1:9" ht="12.75">
      <c r="A82" s="1"/>
      <c r="B82" s="36" t="s">
        <v>129</v>
      </c>
      <c r="C82" s="36"/>
      <c r="D82" s="1"/>
      <c r="E82" s="57"/>
      <c r="F82" s="58">
        <v>1680.51</v>
      </c>
      <c r="I82" s="7"/>
    </row>
    <row r="83" spans="1:9" ht="12.75">
      <c r="A83" s="1"/>
      <c r="B83" s="36" t="s">
        <v>130</v>
      </c>
      <c r="C83" s="36"/>
      <c r="D83" s="1"/>
      <c r="E83" s="57"/>
      <c r="F83" s="58">
        <v>347.48</v>
      </c>
      <c r="I83" s="7"/>
    </row>
    <row r="84" spans="1:9" ht="12.75">
      <c r="A84" s="1"/>
      <c r="B84" s="36" t="s">
        <v>131</v>
      </c>
      <c r="C84" s="36"/>
      <c r="D84" s="1"/>
      <c r="E84" s="57"/>
      <c r="F84" s="58">
        <v>2526.72</v>
      </c>
      <c r="I84" s="7"/>
    </row>
    <row r="85" spans="1:6" ht="15">
      <c r="A85" s="12" t="s">
        <v>34</v>
      </c>
      <c r="B85" s="12"/>
      <c r="C85" s="12"/>
      <c r="D85" s="12"/>
      <c r="E85" s="12"/>
      <c r="F85" s="42">
        <f>F80+F81+F82+F83+F84</f>
        <v>41215.52713465756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43405</v>
      </c>
      <c r="C87" s="40">
        <v>-59172</v>
      </c>
      <c r="D87" s="43">
        <f>F44</f>
        <v>48330.64</v>
      </c>
      <c r="E87" s="43">
        <f>F85</f>
        <v>41215.52713465756</v>
      </c>
      <c r="F87" s="44">
        <f>C87+D87-E87</f>
        <v>-52056.88713465756</v>
      </c>
    </row>
    <row r="89" spans="1:6" ht="13.5" thickBot="1">
      <c r="A89" t="s">
        <v>85</v>
      </c>
      <c r="C89" s="54">
        <v>43040</v>
      </c>
      <c r="D89" s="8" t="s">
        <v>86</v>
      </c>
      <c r="E89" s="54">
        <v>43069</v>
      </c>
      <c r="F89" t="s">
        <v>87</v>
      </c>
    </row>
    <row r="90" spans="1:7" ht="13.5" thickBot="1">
      <c r="A90" t="s">
        <v>88</v>
      </c>
      <c r="F90" s="55">
        <f>E87</f>
        <v>41215.52713465756</v>
      </c>
      <c r="G90" t="s">
        <v>14</v>
      </c>
    </row>
    <row r="91" ht="12.75">
      <c r="A91" t="s">
        <v>89</v>
      </c>
    </row>
    <row r="92" ht="12.75">
      <c r="A92" t="s">
        <v>90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2017-08-21T12:46:05Z</cp:lastPrinted>
  <dcterms:created xsi:type="dcterms:W3CDTF">2008-08-18T07:30:19Z</dcterms:created>
  <dcterms:modified xsi:type="dcterms:W3CDTF">2018-02-09T11:45:30Z</dcterms:modified>
  <cp:category/>
  <cp:version/>
  <cp:contentType/>
  <cp:contentStatus/>
</cp:coreProperties>
</file>