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<sst xmlns="http://schemas.openxmlformats.org/spreadsheetml/2006/main" count="229" uniqueCount="190">
  <si>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</si>
  <si>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</si>
  <si>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</si>
  <si>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</si>
  <si>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</si>
  <si>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</si>
  <si>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</si>
  <si>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</si>
  <si>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</si>
  <si>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</si>
  <si>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</si>
  <si>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</si>
  <si>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</si>
  <si>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</si>
  <si>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</si>
  <si>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</si>
  <si>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</si>
  <si>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</si>
  <si>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</si>
  <si>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</si>
  <si>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</si>
  <si>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</si>
  <si>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</si>
  <si>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</si>
  <si>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</si>
  <si>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</si>
  <si>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</si>
  <si>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</si>
  <si>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</si>
  <si>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</si>
  <si>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</si>
  <si>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</si>
  <si>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</si>
  <si>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</si>
  <si>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</si>
  <si>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</si>
  <si>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</si>
  <si>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</si>
  <si>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</si>
  <si>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</si>
  <si>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</si>
  <si>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</si>
  <si>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</si>
  <si>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</si>
  <si>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</si>
  <si>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</si>
  <si>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</si>
  <si>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</si>
  <si>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</si>
  <si>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</si>
  <si>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</si>
  <si>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</si>
  <si>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</si>
  <si>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</si>
  <si>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</si>
  <si>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</si>
  <si>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</si>
  <si>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</si>
  <si>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</si>
  <si>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</si>
  <si>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</si>
  <si>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</si>
  <si>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</si>
  <si>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</si>
  <si>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</si>
  <si>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</si>
  <si>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</si>
  <si>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</si>
  <si>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</si>
  <si>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</si>
  <si>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</si>
  <si>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</si>
  <si>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</si>
  <si>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</si>
  <si>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</si>
  <si>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</si>
  <si>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</si>
  <si>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</si>
  <si>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</si>
  <si>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</si>
  <si>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</si>
  <si>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</si>
  <si>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</si>
  <si>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</si>
  <si>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</si>
  <si>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</si>
  <si>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</si>
  <si>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</si>
  <si>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</si>
  <si>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</si>
  <si>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</si>
  <si>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</si>
  <si>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</si>
  <si>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</si>
  <si>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</si>
  <si>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</si>
  <si>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</si>
  <si>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</si>
  <si>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</si>
  <si>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</si>
  <si>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</si>
  <si>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</si>
  <si>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</si>
  <si>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</si>
  <si>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</si>
  <si>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</si>
  <si>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</si>
  <si>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</si>
  <si>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</si>
  <si>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</si>
  <si>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</si>
  <si>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</si>
  <si>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</si>
  <si>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</si>
  <si>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</si>
  <si>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</si>
  <si>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</si>
  <si>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</si>
  <si>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</si>
  <si>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</si>
  <si>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</si>
  <si>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</si>
  <si>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</si>
  <si>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</si>
  <si>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</si>
  <si>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</si>
  <si>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</si>
  <si>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</si>
  <si>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</si>
  <si>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</si>
  <si>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</si>
  <si>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</si>
  <si>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</si>
  <si>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</si>
  <si>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</si>
  <si>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</si>
  <si>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</si>
  <si>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</si>
  <si>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</si>
  <si>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</si>
  <si>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 xml:space="preserve">смена ламп дрл (1шт) </t>
  </si>
  <si>
    <t>лампа дрл</t>
  </si>
  <si>
    <t>1шт</t>
  </si>
  <si>
    <t>смена ламп (7шт)</t>
  </si>
  <si>
    <t>7шт</t>
  </si>
  <si>
    <t>смена труб д 90 п.пр. (52мп) т.п.</t>
  </si>
  <si>
    <t>смена труб д 32 п.пр. (16мп) т.п.</t>
  </si>
  <si>
    <t>смена труб д 40 п.пр. (1мп) т.п.</t>
  </si>
  <si>
    <t>установка фланцев д 80 (2шт) т.п.</t>
  </si>
  <si>
    <t>смена задвижек д до 100 (1шт) т.п.</t>
  </si>
  <si>
    <t>труба д 90 п.пр</t>
  </si>
  <si>
    <t>52мп</t>
  </si>
  <si>
    <t>уголок 90 п.пр.</t>
  </si>
  <si>
    <t>3шт</t>
  </si>
  <si>
    <t>муфта 90 п.пр.</t>
  </si>
  <si>
    <t>5шт</t>
  </si>
  <si>
    <t>10шт</t>
  </si>
  <si>
    <t>11шт</t>
  </si>
  <si>
    <t>12шт</t>
  </si>
  <si>
    <t>13шт</t>
  </si>
  <si>
    <t>18шт</t>
  </si>
  <si>
    <t>трайник 90*40</t>
  </si>
  <si>
    <t>трайник 90*50</t>
  </si>
  <si>
    <t>2шт</t>
  </si>
  <si>
    <t>трайник 90*63</t>
  </si>
  <si>
    <t>переход п.пр. 40*32</t>
  </si>
  <si>
    <t>переход п.пр. 50*32</t>
  </si>
  <si>
    <t>переход п.пр. 63*32</t>
  </si>
  <si>
    <t>муфта комп. р. 32*1</t>
  </si>
  <si>
    <t>муфта комб. 32*1</t>
  </si>
  <si>
    <t>труба п.пр. 32</t>
  </si>
  <si>
    <t>16мп</t>
  </si>
  <si>
    <t>уголок 32</t>
  </si>
  <si>
    <t>уголок 40</t>
  </si>
  <si>
    <t>муфта комб. 40*32</t>
  </si>
  <si>
    <t>муфта комб 90*80</t>
  </si>
  <si>
    <t>1мп</t>
  </si>
  <si>
    <t xml:space="preserve">труба д 40 </t>
  </si>
  <si>
    <t>фланец 80</t>
  </si>
  <si>
    <t>патрубок 80</t>
  </si>
  <si>
    <t>задвижка 80</t>
  </si>
  <si>
    <t>крепление 100</t>
  </si>
  <si>
    <t>гайка переход</t>
  </si>
  <si>
    <t>шпилька</t>
  </si>
  <si>
    <t>шайба</t>
  </si>
  <si>
    <t>стержень крепления</t>
  </si>
  <si>
    <t>смена вентиля д 32 (3шт) т.п.</t>
  </si>
  <si>
    <t>вентиль д 32</t>
  </si>
  <si>
    <t>муфта 32</t>
  </si>
  <si>
    <t>6шт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</si>
</sst>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61">
      <selection activeCell="C91" sqref="C91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11</v>
      </c>
      <c r="K1" t="s">
        <v>61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30</v>
      </c>
      <c r="K3" s="54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2.74</v>
      </c>
      <c r="M6" s="47">
        <f>L6*114.3*1.202</f>
        <v>376.444764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7.82</v>
      </c>
      <c r="M11" s="47">
        <f t="shared" si="0"/>
        <v>1074.378852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27</v>
      </c>
      <c r="M17" s="47">
        <f t="shared" si="0"/>
        <v>3709.4921999999997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48.81</v>
      </c>
      <c r="M20" s="33">
        <f>SUM(M6:M19)</f>
        <v>6705.9375660000005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140</v>
      </c>
      <c r="L24" s="25">
        <v>0.139</v>
      </c>
      <c r="M24" s="32">
        <f>L24*114.3*1.202*1.15</f>
        <v>21.961567709999997</v>
      </c>
    </row>
    <row r="25" spans="1:13" ht="12.75">
      <c r="A25" t="s">
        <v>111</v>
      </c>
      <c r="J25" s="20">
        <v>2</v>
      </c>
      <c r="K25" s="20" t="s">
        <v>143</v>
      </c>
      <c r="L25" s="47">
        <f>0.07*14.5</f>
        <v>1.0150000000000001</v>
      </c>
      <c r="M25" s="32">
        <f aca="true" t="shared" si="1" ref="M25:M34">L25*114.3*1.202*1.15</f>
        <v>160.36684335</v>
      </c>
    </row>
    <row r="26" spans="1:13" ht="12.75">
      <c r="A26" t="s">
        <v>112</v>
      </c>
      <c r="J26" s="20">
        <v>3</v>
      </c>
      <c r="K26" s="20" t="s">
        <v>145</v>
      </c>
      <c r="L26" s="47">
        <f>0.52*146.9</f>
        <v>76.388</v>
      </c>
      <c r="M26" s="32">
        <f t="shared" si="1"/>
        <v>12069.066433319998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146</v>
      </c>
      <c r="L27" s="47">
        <f>0.16*156.46</f>
        <v>25.033600000000003</v>
      </c>
      <c r="M27" s="32">
        <f t="shared" si="1"/>
        <v>3955.230945504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147</v>
      </c>
      <c r="L28" s="47">
        <f>0.01*156.46</f>
        <v>1.5646000000000002</v>
      </c>
      <c r="M28" s="32">
        <f t="shared" si="1"/>
        <v>247.201934094</v>
      </c>
    </row>
    <row r="29" spans="10:13" ht="12.75">
      <c r="J29" s="20">
        <v>6</v>
      </c>
      <c r="K29" s="20" t="s">
        <v>148</v>
      </c>
      <c r="L29" s="25">
        <f>2*1.46</f>
        <v>2.92</v>
      </c>
      <c r="M29" s="32">
        <f t="shared" si="1"/>
        <v>461.3509187999999</v>
      </c>
    </row>
    <row r="30" spans="2:13" ht="12.75">
      <c r="B30" t="s">
        <v>0</v>
      </c>
      <c r="J30" s="20">
        <v>7</v>
      </c>
      <c r="K30" s="20" t="s">
        <v>149</v>
      </c>
      <c r="L30" s="47">
        <v>4.22</v>
      </c>
      <c r="M30" s="32">
        <f t="shared" si="1"/>
        <v>666.7468757999999</v>
      </c>
    </row>
    <row r="31" spans="10:13" ht="12.75">
      <c r="J31" s="20">
        <v>8</v>
      </c>
      <c r="K31" s="20" t="s">
        <v>186</v>
      </c>
      <c r="L31" s="25">
        <f>3*1.03</f>
        <v>3.09</v>
      </c>
      <c r="M31" s="32">
        <f t="shared" si="1"/>
        <v>488.2103900999999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114.37020000000001</v>
      </c>
      <c r="M36" s="33">
        <f>SUM(M24:M35)</f>
        <v>18070.135908677996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114579.57-62.23+573.36</f>
        <v>115090.70000000001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f>106680.03</f>
        <v>106680.03</v>
      </c>
      <c r="J40" s="20">
        <v>1</v>
      </c>
      <c r="K40" s="20" t="s">
        <v>141</v>
      </c>
      <c r="L40" s="25" t="s">
        <v>142</v>
      </c>
      <c r="M40" s="25">
        <v>158.58</v>
      </c>
    </row>
    <row r="41" spans="2:13" ht="12.75">
      <c r="B41" t="s">
        <v>8</v>
      </c>
      <c r="F41" s="9">
        <f>F40/F39</f>
        <v>0.9269213759235106</v>
      </c>
      <c r="J41" s="20">
        <v>2</v>
      </c>
      <c r="K41" s="20" t="s">
        <v>141</v>
      </c>
      <c r="L41" s="25" t="s">
        <v>144</v>
      </c>
      <c r="M41" s="25">
        <f>7*14.5</f>
        <v>101.5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150</v>
      </c>
      <c r="L42" s="25" t="s">
        <v>151</v>
      </c>
      <c r="M42" s="25">
        <f>52*819</f>
        <v>42588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108280.03</v>
      </c>
      <c r="J43" s="20">
        <v>4</v>
      </c>
      <c r="K43" s="20" t="s">
        <v>152</v>
      </c>
      <c r="L43" s="25" t="s">
        <v>153</v>
      </c>
      <c r="M43" s="25">
        <f>3*322</f>
        <v>966</v>
      </c>
    </row>
    <row r="44" spans="10:13" ht="12.75">
      <c r="J44" s="20">
        <v>5</v>
      </c>
      <c r="K44" s="20" t="s">
        <v>154</v>
      </c>
      <c r="L44" s="25" t="s">
        <v>155</v>
      </c>
      <c r="M44" s="25">
        <f>5*193</f>
        <v>965</v>
      </c>
    </row>
    <row r="45" spans="2:13" ht="12.75">
      <c r="B45" s="1" t="s">
        <v>10</v>
      </c>
      <c r="C45" s="1"/>
      <c r="J45" s="20">
        <v>6</v>
      </c>
      <c r="K45" s="20" t="s">
        <v>161</v>
      </c>
      <c r="L45" s="25" t="s">
        <v>157</v>
      </c>
      <c r="M45" s="25">
        <f>11*579</f>
        <v>6369</v>
      </c>
    </row>
    <row r="46" spans="10:13" ht="12.75">
      <c r="J46" s="20">
        <v>7</v>
      </c>
      <c r="K46" s="20" t="s">
        <v>162</v>
      </c>
      <c r="L46" s="25" t="s">
        <v>163</v>
      </c>
      <c r="M46" s="25">
        <f>2*340</f>
        <v>680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164</v>
      </c>
      <c r="L47" s="25" t="s">
        <v>142</v>
      </c>
      <c r="M47" s="25">
        <v>477</v>
      </c>
    </row>
    <row r="48" spans="1:13" ht="12.75">
      <c r="A48" t="s">
        <v>12</v>
      </c>
      <c r="F48" s="11">
        <v>4625.3</v>
      </c>
      <c r="J48" s="20">
        <v>9</v>
      </c>
      <c r="K48" s="20" t="s">
        <v>165</v>
      </c>
      <c r="L48" s="25" t="s">
        <v>157</v>
      </c>
      <c r="M48" s="25">
        <f>11*10</f>
        <v>110</v>
      </c>
    </row>
    <row r="49" spans="1:13" ht="12.75">
      <c r="A49" s="6" t="s">
        <v>15</v>
      </c>
      <c r="F49" s="5">
        <v>1913.58</v>
      </c>
      <c r="J49" s="20">
        <v>10</v>
      </c>
      <c r="K49" s="20" t="s">
        <v>166</v>
      </c>
      <c r="L49" s="25" t="s">
        <v>163</v>
      </c>
      <c r="M49" s="25">
        <f>2*26</f>
        <v>52</v>
      </c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 t="s">
        <v>167</v>
      </c>
      <c r="L50" s="25" t="s">
        <v>142</v>
      </c>
      <c r="M50" s="25">
        <v>34</v>
      </c>
    </row>
    <row r="51" spans="1:13" ht="12.75">
      <c r="A51" s="4" t="s">
        <v>28</v>
      </c>
      <c r="F51" s="31">
        <f>F48+F49+F50</f>
        <v>6538.88</v>
      </c>
      <c r="J51" s="20">
        <v>12</v>
      </c>
      <c r="K51" s="20" t="s">
        <v>168</v>
      </c>
      <c r="L51" s="25" t="s">
        <v>144</v>
      </c>
      <c r="M51" s="25">
        <f>7*155</f>
        <v>1085</v>
      </c>
    </row>
    <row r="52" spans="1:13" ht="12.75">
      <c r="A52" s="4" t="s">
        <v>16</v>
      </c>
      <c r="J52" s="20">
        <v>13</v>
      </c>
      <c r="K52" s="20" t="s">
        <v>169</v>
      </c>
      <c r="L52" s="25" t="s">
        <v>159</v>
      </c>
      <c r="M52" s="25">
        <f>13*155</f>
        <v>2015</v>
      </c>
    </row>
    <row r="53" spans="1:13" ht="12.75">
      <c r="A53" t="s">
        <v>77</v>
      </c>
      <c r="D53" s="5">
        <v>1.92</v>
      </c>
      <c r="E53" t="s">
        <v>14</v>
      </c>
      <c r="F53" s="11">
        <f>E32*D53</f>
        <v>11415.359999999999</v>
      </c>
      <c r="J53" s="20">
        <v>14</v>
      </c>
      <c r="K53" s="20" t="s">
        <v>170</v>
      </c>
      <c r="L53" s="25" t="s">
        <v>171</v>
      </c>
      <c r="M53" s="25">
        <f>16*134.87</f>
        <v>2157.92</v>
      </c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 t="s">
        <v>172</v>
      </c>
      <c r="L54" s="25" t="s">
        <v>160</v>
      </c>
      <c r="M54" s="25">
        <f>18*21.72</f>
        <v>390.96</v>
      </c>
    </row>
    <row r="55" spans="1:13" ht="12.75">
      <c r="A55" s="4" t="s">
        <v>17</v>
      </c>
      <c r="B55" s="10"/>
      <c r="C55" s="10"/>
      <c r="F55" s="31">
        <f>SUM(F53:F54)</f>
        <v>11415.359999999999</v>
      </c>
      <c r="J55" s="20">
        <v>16</v>
      </c>
      <c r="K55" s="20" t="s">
        <v>173</v>
      </c>
      <c r="L55" s="25" t="s">
        <v>142</v>
      </c>
      <c r="M55" s="25">
        <v>39.66</v>
      </c>
    </row>
    <row r="56" spans="1:13" ht="12.75">
      <c r="A56" s="4" t="s">
        <v>62</v>
      </c>
      <c r="B56" s="10"/>
      <c r="C56" s="10"/>
      <c r="F56" s="8"/>
      <c r="J56" s="20">
        <v>17</v>
      </c>
      <c r="K56" s="20" t="s">
        <v>174</v>
      </c>
      <c r="L56" s="25" t="s">
        <v>142</v>
      </c>
      <c r="M56" s="25">
        <v>493</v>
      </c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 t="s">
        <v>175</v>
      </c>
      <c r="L57" s="25" t="s">
        <v>163</v>
      </c>
      <c r="M57" s="25">
        <f>2*1132</f>
        <v>2264</v>
      </c>
    </row>
    <row r="58" spans="1:13" ht="12.75">
      <c r="A58" s="57" t="s">
        <v>86</v>
      </c>
      <c r="B58" s="57"/>
      <c r="C58" s="57"/>
      <c r="D58" s="58"/>
      <c r="E58" s="59"/>
      <c r="F58" s="60">
        <v>12813</v>
      </c>
      <c r="J58" s="20">
        <v>19</v>
      </c>
      <c r="K58" s="20" t="s">
        <v>177</v>
      </c>
      <c r="L58" s="25" t="s">
        <v>176</v>
      </c>
      <c r="M58" s="25">
        <v>189</v>
      </c>
    </row>
    <row r="59" spans="1:13" ht="12.75">
      <c r="A59" s="4" t="s">
        <v>70</v>
      </c>
      <c r="F59" s="8">
        <f>SUM(F57+F58)</f>
        <v>31728</v>
      </c>
      <c r="J59" s="20">
        <v>20</v>
      </c>
      <c r="K59" s="20" t="s">
        <v>178</v>
      </c>
      <c r="L59" s="25" t="s">
        <v>163</v>
      </c>
      <c r="M59" s="25">
        <f>2*435.62</f>
        <v>871.24</v>
      </c>
    </row>
    <row r="60" spans="1:13" ht="12.75">
      <c r="A60" s="4" t="s">
        <v>64</v>
      </c>
      <c r="B60" s="4"/>
      <c r="J60" s="20">
        <v>21</v>
      </c>
      <c r="K60" s="20" t="s">
        <v>179</v>
      </c>
      <c r="L60" s="25" t="s">
        <v>163</v>
      </c>
      <c r="M60" s="25">
        <f>2*310</f>
        <v>620</v>
      </c>
    </row>
    <row r="61" spans="1:13" ht="12.75">
      <c r="A61" t="s">
        <v>18</v>
      </c>
      <c r="C61" s="50">
        <v>161506</v>
      </c>
      <c r="D61">
        <v>228935.4</v>
      </c>
      <c r="E61">
        <v>5945.5</v>
      </c>
      <c r="F61" s="34">
        <f>C61/D61*E61</f>
        <v>4194.344443891158</v>
      </c>
      <c r="J61" s="20">
        <v>22</v>
      </c>
      <c r="K61" s="20" t="s">
        <v>180</v>
      </c>
      <c r="L61" s="25" t="s">
        <v>142</v>
      </c>
      <c r="M61" s="25">
        <f>1*5000</f>
        <v>5000</v>
      </c>
    </row>
    <row r="62" spans="1:13" ht="12.75">
      <c r="A62" t="s">
        <v>19</v>
      </c>
      <c r="F62" s="34">
        <f>M20</f>
        <v>6705.9375660000005</v>
      </c>
      <c r="J62" s="20">
        <v>23</v>
      </c>
      <c r="K62" s="20" t="s">
        <v>181</v>
      </c>
      <c r="L62" s="25" t="s">
        <v>158</v>
      </c>
      <c r="M62" s="25">
        <f>12*300</f>
        <v>3600</v>
      </c>
    </row>
    <row r="63" spans="1:13" ht="12.75">
      <c r="A63" t="s">
        <v>20</v>
      </c>
      <c r="F63" s="11">
        <f>M36</f>
        <v>18070.135908677996</v>
      </c>
      <c r="J63" s="20">
        <v>24</v>
      </c>
      <c r="K63" s="20" t="s">
        <v>182</v>
      </c>
      <c r="L63" s="25"/>
      <c r="M63" s="25">
        <v>15.5</v>
      </c>
    </row>
    <row r="64" spans="1:13" ht="12.75">
      <c r="A64" t="s">
        <v>75</v>
      </c>
      <c r="F64" s="5">
        <v>0</v>
      </c>
      <c r="J64" s="20">
        <v>25</v>
      </c>
      <c r="K64" s="20" t="s">
        <v>183</v>
      </c>
      <c r="L64" s="25"/>
      <c r="M64" s="25">
        <v>75.78</v>
      </c>
    </row>
    <row r="65" spans="1:13" ht="12.75">
      <c r="A65" t="s">
        <v>21</v>
      </c>
      <c r="F65" s="11">
        <f>M75</f>
        <v>75888.18000000001</v>
      </c>
      <c r="J65" s="20">
        <v>26</v>
      </c>
      <c r="K65" s="20" t="s">
        <v>184</v>
      </c>
      <c r="L65" s="25" t="s">
        <v>156</v>
      </c>
      <c r="M65" s="25">
        <f>10*0.86</f>
        <v>8.6</v>
      </c>
    </row>
    <row r="66" spans="1:13" ht="12.75">
      <c r="A66" t="s">
        <v>22</v>
      </c>
      <c r="F66" s="5"/>
      <c r="J66" s="20">
        <v>27</v>
      </c>
      <c r="K66" s="20" t="s">
        <v>185</v>
      </c>
      <c r="L66" s="25" t="s">
        <v>144</v>
      </c>
      <c r="M66" s="25">
        <f>7*150</f>
        <v>1050</v>
      </c>
    </row>
    <row r="67" spans="1:13" ht="12.75">
      <c r="A67" t="s">
        <v>23</v>
      </c>
      <c r="F67" s="5"/>
      <c r="J67" s="20">
        <v>28</v>
      </c>
      <c r="K67" s="20" t="s">
        <v>187</v>
      </c>
      <c r="L67" s="25" t="s">
        <v>153</v>
      </c>
      <c r="M67" s="25">
        <f>3*846</f>
        <v>2538</v>
      </c>
    </row>
    <row r="68" spans="2:13" ht="12.75">
      <c r="B68">
        <v>5945.5</v>
      </c>
      <c r="C68" t="s">
        <v>13</v>
      </c>
      <c r="D68" s="11">
        <v>0.3</v>
      </c>
      <c r="E68" t="s">
        <v>14</v>
      </c>
      <c r="F68" s="11">
        <f>B68*D68</f>
        <v>1783.6499999999999</v>
      </c>
      <c r="J68" s="20">
        <v>29</v>
      </c>
      <c r="K68" s="20" t="s">
        <v>188</v>
      </c>
      <c r="L68" s="25" t="s">
        <v>189</v>
      </c>
      <c r="M68" s="25">
        <f>6*155</f>
        <v>930</v>
      </c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>
        <v>30</v>
      </c>
      <c r="K69" s="20" t="s">
        <v>172</v>
      </c>
      <c r="L69" s="25" t="s">
        <v>163</v>
      </c>
      <c r="M69" s="25">
        <f>2*21.72</f>
        <v>43.44</v>
      </c>
    </row>
    <row r="70" spans="1:13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106642.24791856916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0.22</v>
      </c>
      <c r="E73" t="s">
        <v>14</v>
      </c>
      <c r="F73" s="11">
        <f>B73*D73</f>
        <v>1308.01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75888.18000000001</v>
      </c>
    </row>
    <row r="76" spans="2:6" ht="12.75">
      <c r="B76">
        <v>5945.5</v>
      </c>
      <c r="C76" t="s">
        <v>13</v>
      </c>
      <c r="D76" s="11">
        <v>1.23</v>
      </c>
      <c r="E76" t="s">
        <v>14</v>
      </c>
      <c r="F76" s="11">
        <f>B76*D76</f>
        <v>7312.965</v>
      </c>
    </row>
    <row r="77" spans="1:6" ht="12.75">
      <c r="A77" s="4" t="s">
        <v>66</v>
      </c>
      <c r="F77" s="31">
        <f>F73+F76</f>
        <v>8620.975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2.17</v>
      </c>
      <c r="E80" t="s">
        <v>14</v>
      </c>
      <c r="F80" s="11">
        <f>B80*D80</f>
        <v>12901.734999999999</v>
      </c>
    </row>
    <row r="81" spans="1:9" ht="12.75">
      <c r="A81" s="4" t="s">
        <v>69</v>
      </c>
      <c r="F81" s="31">
        <f>SUM(F80)</f>
        <v>12901.734999999999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177847.19791856915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10315.13747927701</v>
      </c>
    </row>
    <row r="85" spans="1:6" ht="12.75">
      <c r="A85" s="1"/>
      <c r="B85" s="36" t="s">
        <v>134</v>
      </c>
      <c r="C85" s="36"/>
      <c r="D85" s="1"/>
      <c r="E85" s="55"/>
      <c r="F85" s="56">
        <f>13847.73</f>
        <v>13847.73</v>
      </c>
    </row>
    <row r="86" spans="1:6" ht="12.75">
      <c r="A86" s="1"/>
      <c r="B86" s="36" t="s">
        <v>135</v>
      </c>
      <c r="C86" s="36"/>
      <c r="D86" s="1"/>
      <c r="E86" s="55"/>
      <c r="F86" s="56">
        <v>1010.39</v>
      </c>
    </row>
    <row r="87" spans="1:6" ht="12.75">
      <c r="A87" s="1"/>
      <c r="B87" s="36" t="s">
        <v>136</v>
      </c>
      <c r="C87" s="36"/>
      <c r="D87" s="1"/>
      <c r="E87" s="55"/>
      <c r="F87" s="56">
        <v>6359.27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209379.72539784617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43405</v>
      </c>
      <c r="C90" s="40">
        <v>49808</v>
      </c>
      <c r="D90" s="43">
        <f>F43</f>
        <v>108280.03</v>
      </c>
      <c r="E90" s="43">
        <f>F88</f>
        <v>209379.72539784617</v>
      </c>
      <c r="F90" s="44">
        <f>C90+D90-E90</f>
        <v>-51291.69539784617</v>
      </c>
    </row>
    <row r="92" spans="1:6" ht="13.5" thickBot="1">
      <c r="A92" t="s">
        <v>116</v>
      </c>
      <c r="C92" s="52">
        <v>43040</v>
      </c>
      <c r="D92" s="8" t="s">
        <v>117</v>
      </c>
      <c r="E92" s="52">
        <v>43069</v>
      </c>
      <c r="F92" t="s">
        <v>118</v>
      </c>
    </row>
    <row r="93" spans="1:7" ht="13.5" thickBot="1">
      <c r="A93" t="s">
        <v>119</v>
      </c>
      <c r="F93" s="53">
        <f>E90</f>
        <v>209379.72539784617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10" ht="12.75">
      <c r="A110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2017-08-21T12:51:56Z</cp:lastPrinted>
  <dcterms:created xsi:type="dcterms:W3CDTF">2008-08-18T07:30:19Z</dcterms:created>
  <dcterms:modified xsi:type="dcterms:W3CDTF">2018-03-26T09:04:00Z</dcterms:modified>
  <cp:category/>
  <cp:version/>
  <cp:contentType/>
  <cp:contentStatus/>
</cp:coreProperties>
</file>