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<sst xmlns="http://schemas.openxmlformats.org/spreadsheetml/2006/main" count="196" uniqueCount="159">
  <si>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</si>
  <si>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</si>
  <si>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</si>
  <si>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</si>
  <si>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</si>
  <si>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</si>
  <si>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</si>
  <si>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</si>
  <si>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</si>
  <si>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</si>
  <si>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</si>
  <si>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</si>
  <si>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</si>
  <si>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</si>
  <si>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</si>
  <si>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</si>
  <si>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</si>
  <si>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</si>
  <si>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</si>
  <si>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</si>
  <si>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</si>
  <si>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</si>
  <si>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</si>
  <si>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</si>
  <si>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</si>
  <si>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</si>
  <si>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</si>
  <si>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</si>
  <si>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</si>
  <si>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</si>
  <si>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</si>
  <si>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</si>
  <si>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</si>
  <si>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</si>
  <si>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</si>
  <si>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</si>
  <si>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</si>
  <si>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</si>
  <si>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</si>
  <si>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</si>
  <si>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</si>
  <si>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</si>
  <si>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</si>
  <si>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</si>
  <si>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</si>
  <si>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</si>
  <si>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</si>
  <si>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</si>
  <si>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</si>
  <si>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</si>
  <si>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</si>
  <si>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</si>
  <si>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</si>
  <si>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</si>
  <si>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</si>
  <si>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</si>
  <si>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</si>
  <si>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</si>
  <si>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</si>
  <si>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</si>
  <si>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</si>
  <si>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</si>
  <si>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</si>
  <si>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</si>
  <si>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</si>
  <si>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</si>
  <si>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</si>
  <si>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</si>
  <si>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</si>
  <si>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</si>
  <si>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</si>
  <si>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</si>
  <si>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</si>
  <si>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</si>
  <si>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</si>
  <si>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</si>
  <si>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</si>
  <si>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</si>
  <si>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</si>
  <si>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</si>
  <si>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</si>
  <si>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</si>
  <si>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</si>
  <si>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</si>
  <si>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</si>
  <si>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</si>
  <si>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</si>
  <si>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</si>
  <si>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</si>
  <si>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</si>
  <si>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</si>
  <si>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</si>
  <si>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</si>
  <si>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</si>
  <si>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</si>
  <si>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</si>
  <si>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</si>
  <si>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</si>
  <si>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</si>
  <si>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</si>
  <si>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</si>
  <si>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</si>
  <si>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</si>
  <si>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</si>
  <si>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</si>
  <si>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</si>
  <si>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</si>
  <si>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</si>
  <si>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</si>
  <si>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</si>
  <si>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</si>
  <si>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</si>
  <si>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</si>
  <si>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</si>
  <si>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</si>
  <si>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</si>
  <si>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</si>
  <si>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</si>
  <si>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</si>
  <si>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</si>
  <si>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</si>
  <si>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</si>
  <si>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</si>
  <si>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</si>
  <si>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</si>
  <si>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</si>
  <si>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</si>
  <si>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</si>
  <si>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</si>
  <si>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</si>
  <si>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</si>
  <si>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</si>
  <si>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смена труб д 26 м/пл (1мп) кв.14</t>
  </si>
  <si>
    <t xml:space="preserve">муфта </t>
  </si>
  <si>
    <t>1шт</t>
  </si>
  <si>
    <t>тройник</t>
  </si>
  <si>
    <t>уголок</t>
  </si>
  <si>
    <t>2шт</t>
  </si>
  <si>
    <t>соединение</t>
  </si>
  <si>
    <t>цанга</t>
  </si>
  <si>
    <t>прямая</t>
  </si>
  <si>
    <t>1мп</t>
  </si>
  <si>
    <t>труба д 26 м/пл</t>
  </si>
  <si>
    <t>смена труб д 32 п.пр. (2мп) кв.14</t>
  </si>
  <si>
    <t>смена труб д 20 п.пр. (1мп) кв.14</t>
  </si>
  <si>
    <t>смена труб д 25 п.пр. (2мп) кв.14</t>
  </si>
  <si>
    <t>смена вентиля д 20 (1шт) кв.14</t>
  </si>
  <si>
    <t>смена вентиля д 32 (1шт) кв.14</t>
  </si>
  <si>
    <t>труба д 32 п.пр.</t>
  </si>
  <si>
    <t>2мп</t>
  </si>
  <si>
    <t>труба д 20 п.пр.</t>
  </si>
  <si>
    <t>труба д 25 п.пр.</t>
  </si>
  <si>
    <t>гебо 32</t>
  </si>
  <si>
    <t>гебо д 20</t>
  </si>
  <si>
    <t>муфта 32</t>
  </si>
  <si>
    <t>муфта 20</t>
  </si>
  <si>
    <t>смена ламп (6шт) п-д3</t>
  </si>
  <si>
    <t>лампа</t>
  </si>
  <si>
    <t>6шт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</si>
</sst>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57" sqref="M5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130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L6*114.3*1.202</f>
        <v>442.39129199999996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14.35</v>
      </c>
      <c r="M20" s="32">
        <f>SUM(M6:M19)</f>
        <v>1971.5264099999995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132</v>
      </c>
      <c r="L24" s="47">
        <f>0.01*155</f>
        <v>1.55</v>
      </c>
      <c r="M24" s="31">
        <f>L24*114.3*1.202*1.15</f>
        <v>244.89517949999995</v>
      </c>
    </row>
    <row r="25" spans="1:13" ht="12.75">
      <c r="A25" t="s">
        <v>106</v>
      </c>
      <c r="J25" s="20">
        <v>2</v>
      </c>
      <c r="K25" s="20" t="s">
        <v>143</v>
      </c>
      <c r="L25" s="47">
        <f>0.02*156.46</f>
        <v>3.1292000000000004</v>
      </c>
      <c r="M25" s="31">
        <f aca="true" t="shared" si="1" ref="M25:M35">L25*114.3*1.202*1.15</f>
        <v>494.403868188</v>
      </c>
    </row>
    <row r="26" spans="1:13" ht="12.75">
      <c r="A26" t="s">
        <v>107</v>
      </c>
      <c r="J26" s="20">
        <v>3</v>
      </c>
      <c r="K26" s="20" t="s">
        <v>144</v>
      </c>
      <c r="L26" s="47">
        <f>0.01*224.9</f>
        <v>2.249</v>
      </c>
      <c r="M26" s="31">
        <f t="shared" si="1"/>
        <v>355.33500560999994</v>
      </c>
    </row>
    <row r="27" spans="1:13" ht="12.75">
      <c r="A27" t="s">
        <v>108</v>
      </c>
      <c r="J27" s="20">
        <v>4</v>
      </c>
      <c r="K27" s="20" t="s">
        <v>145</v>
      </c>
      <c r="L27" s="47">
        <f>0.02*184.3</f>
        <v>3.6860000000000004</v>
      </c>
      <c r="M27" s="31">
        <f t="shared" si="1"/>
        <v>582.37653654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 t="s">
        <v>146</v>
      </c>
      <c r="L28" s="47">
        <v>0.81</v>
      </c>
      <c r="M28" s="31">
        <f t="shared" si="1"/>
        <v>127.97748089999997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147</v>
      </c>
      <c r="L29" s="47">
        <v>1.03</v>
      </c>
      <c r="M29" s="31">
        <f t="shared" si="1"/>
        <v>162.73679669999999</v>
      </c>
    </row>
    <row r="30" spans="10:13" ht="12.75">
      <c r="J30" s="20">
        <v>7</v>
      </c>
      <c r="K30" s="20" t="s">
        <v>156</v>
      </c>
      <c r="L30" s="25">
        <f>0.06*7.1</f>
        <v>0.426</v>
      </c>
      <c r="M30" s="31">
        <f t="shared" si="1"/>
        <v>67.30667514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12.8802</v>
      </c>
      <c r="M36" s="32">
        <f>SUM(M24:M35)</f>
        <v>2035.0315425779997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43793.43</v>
      </c>
      <c r="J40" s="20">
        <v>1</v>
      </c>
      <c r="K40" s="20" t="s">
        <v>133</v>
      </c>
      <c r="L40" s="25" t="s">
        <v>134</v>
      </c>
      <c r="M40" s="25">
        <v>91</v>
      </c>
    </row>
    <row r="41" spans="1:13" ht="12.75">
      <c r="A41" t="s">
        <v>7</v>
      </c>
      <c r="F41" s="5">
        <v>40240.26</v>
      </c>
      <c r="J41" s="20">
        <v>2</v>
      </c>
      <c r="K41" s="20" t="s">
        <v>135</v>
      </c>
      <c r="L41" s="23" t="s">
        <v>134</v>
      </c>
      <c r="M41" s="23">
        <v>15</v>
      </c>
    </row>
    <row r="42" spans="2:13" ht="12.75">
      <c r="B42" t="s">
        <v>8</v>
      </c>
      <c r="F42" s="9">
        <f>F41/F40</f>
        <v>0.9188652270443307</v>
      </c>
      <c r="J42" s="20">
        <v>3</v>
      </c>
      <c r="K42" s="20" t="s">
        <v>135</v>
      </c>
      <c r="L42" s="23" t="s">
        <v>134</v>
      </c>
      <c r="M42" s="23">
        <v>32.33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136</v>
      </c>
      <c r="L43" s="23" t="s">
        <v>137</v>
      </c>
      <c r="M43" s="23">
        <f>2*4.74</f>
        <v>9.48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41140.26</v>
      </c>
      <c r="J44" s="20">
        <v>5</v>
      </c>
      <c r="K44" s="20" t="s">
        <v>136</v>
      </c>
      <c r="L44" s="23" t="s">
        <v>134</v>
      </c>
      <c r="M44" s="23">
        <v>5</v>
      </c>
    </row>
    <row r="45" spans="10:13" ht="12.75">
      <c r="J45" s="20">
        <v>6</v>
      </c>
      <c r="K45" s="20" t="s">
        <v>138</v>
      </c>
      <c r="L45" s="23" t="s">
        <v>134</v>
      </c>
      <c r="M45" s="23">
        <v>427</v>
      </c>
    </row>
    <row r="46" spans="2:13" ht="12.75">
      <c r="B46" s="1" t="s">
        <v>10</v>
      </c>
      <c r="C46" s="1"/>
      <c r="J46" s="20">
        <v>7</v>
      </c>
      <c r="K46" s="20" t="s">
        <v>139</v>
      </c>
      <c r="L46" s="23" t="s">
        <v>134</v>
      </c>
      <c r="M46" s="23">
        <v>250</v>
      </c>
    </row>
    <row r="47" spans="10:13" ht="12.75">
      <c r="J47" s="20">
        <v>8</v>
      </c>
      <c r="K47" s="20" t="s">
        <v>140</v>
      </c>
      <c r="L47" s="23" t="s">
        <v>137</v>
      </c>
      <c r="M47" s="23">
        <v>200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142</v>
      </c>
      <c r="L48" s="23" t="s">
        <v>141</v>
      </c>
      <c r="M48" s="23">
        <v>180</v>
      </c>
    </row>
    <row r="49" spans="1:13" ht="12.75">
      <c r="A49" t="s">
        <v>12</v>
      </c>
      <c r="F49" s="5">
        <v>5781.62</v>
      </c>
      <c r="J49" s="20">
        <v>10</v>
      </c>
      <c r="K49" s="20" t="s">
        <v>148</v>
      </c>
      <c r="L49" s="23" t="s">
        <v>149</v>
      </c>
      <c r="M49" s="23">
        <f>2*124</f>
        <v>248</v>
      </c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 t="s">
        <v>150</v>
      </c>
      <c r="L50" s="23" t="s">
        <v>141</v>
      </c>
      <c r="M50" s="23">
        <v>93.35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151</v>
      </c>
      <c r="L51" s="23" t="s">
        <v>149</v>
      </c>
      <c r="M51" s="23">
        <f>2*97</f>
        <v>194</v>
      </c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 t="s">
        <v>152</v>
      </c>
      <c r="L52" s="23" t="s">
        <v>134</v>
      </c>
      <c r="M52" s="23">
        <v>620</v>
      </c>
    </row>
    <row r="53" spans="1:13" ht="12.75">
      <c r="A53" s="4" t="s">
        <v>16</v>
      </c>
      <c r="D53" s="5"/>
      <c r="J53" s="20">
        <v>14</v>
      </c>
      <c r="K53" s="20" t="s">
        <v>153</v>
      </c>
      <c r="L53" s="23" t="s">
        <v>134</v>
      </c>
      <c r="M53" s="23">
        <v>590</v>
      </c>
    </row>
    <row r="54" spans="1:13" ht="12.75">
      <c r="A54" t="s">
        <v>74</v>
      </c>
      <c r="D54" s="5">
        <v>1.89</v>
      </c>
      <c r="E54" t="s">
        <v>14</v>
      </c>
      <c r="F54" s="11">
        <f>E33*D54</f>
        <v>5990.166</v>
      </c>
      <c r="J54" s="20">
        <v>15</v>
      </c>
      <c r="K54" s="20" t="s">
        <v>154</v>
      </c>
      <c r="L54" s="23" t="s">
        <v>137</v>
      </c>
      <c r="M54" s="23">
        <f>2*155</f>
        <v>310</v>
      </c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155</v>
      </c>
      <c r="L55" s="23" t="s">
        <v>134</v>
      </c>
      <c r="M55" s="23">
        <v>51.5</v>
      </c>
    </row>
    <row r="56" spans="1:13" ht="12.75">
      <c r="A56" s="10" t="s">
        <v>17</v>
      </c>
      <c r="B56" s="10"/>
      <c r="C56" s="10"/>
      <c r="F56" s="33">
        <f>SUM(F54:F55)</f>
        <v>5990.166</v>
      </c>
      <c r="J56" s="20">
        <v>17</v>
      </c>
      <c r="K56" s="20" t="s">
        <v>157</v>
      </c>
      <c r="L56" s="23" t="s">
        <v>158</v>
      </c>
      <c r="M56" s="23">
        <f>6*13.3</f>
        <v>79.80000000000001</v>
      </c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161163</v>
      </c>
      <c r="D58">
        <v>228935.4</v>
      </c>
      <c r="E58">
        <v>3169.4</v>
      </c>
      <c r="F58" s="36">
        <f>C58/D58*E58</f>
        <v>2231.1534703676234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1971.5264099999995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2035.0315425779997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3396.46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0.44</v>
      </c>
      <c r="E65" t="s">
        <v>14</v>
      </c>
      <c r="F65" s="46">
        <f>B65*D65</f>
        <v>1394.536</v>
      </c>
      <c r="J65" s="20"/>
      <c r="K65" s="20"/>
      <c r="L65" s="34" t="s">
        <v>65</v>
      </c>
      <c r="M65" s="35">
        <f>SUM(M40:M64)</f>
        <v>3396.46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11028.707422945623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0.25</v>
      </c>
      <c r="E70" t="s">
        <v>14</v>
      </c>
      <c r="F70" s="46">
        <f>B70*D70</f>
        <v>792.35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1.12</v>
      </c>
      <c r="E73" t="s">
        <v>14</v>
      </c>
      <c r="F73" s="11">
        <f>B73*D73</f>
        <v>3549.7280000000005</v>
      </c>
    </row>
    <row r="74" spans="1:6" ht="12.75">
      <c r="A74" s="10" t="s">
        <v>29</v>
      </c>
      <c r="F74" s="33">
        <f>F70+F73</f>
        <v>4342.078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1.82</v>
      </c>
      <c r="E77" t="s">
        <v>14</v>
      </c>
      <c r="F77" s="11">
        <f>B77*D77</f>
        <v>5768.308</v>
      </c>
    </row>
    <row r="78" spans="1:6" ht="12.75">
      <c r="A78" s="10" t="s">
        <v>32</v>
      </c>
      <c r="F78" s="33">
        <f>SUM(F77)</f>
        <v>5768.308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34353.27942294562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1992.4902065308459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36345.76962947647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129</v>
      </c>
    </row>
    <row r="84" spans="1:6" ht="12.75">
      <c r="A84" s="13"/>
      <c r="B84" s="40">
        <v>42826</v>
      </c>
      <c r="C84" s="41">
        <v>-60770</v>
      </c>
      <c r="D84" s="44">
        <f>F44</f>
        <v>41140.26</v>
      </c>
      <c r="E84" s="44">
        <f>F82</f>
        <v>36345.76962947647</v>
      </c>
      <c r="F84" s="45">
        <f>C84+D84-E84</f>
        <v>-55975.509629476466</v>
      </c>
    </row>
    <row r="86" spans="1:6" ht="13.5" thickBot="1">
      <c r="A86" t="s">
        <v>111</v>
      </c>
      <c r="C86" s="53">
        <v>42826</v>
      </c>
      <c r="D86" s="8" t="s">
        <v>112</v>
      </c>
      <c r="E86" s="53">
        <v>42855</v>
      </c>
      <c r="F86" t="s">
        <v>113</v>
      </c>
    </row>
    <row r="87" spans="1:7" ht="13.5" thickBot="1">
      <c r="A87" t="s">
        <v>114</v>
      </c>
      <c r="F87" s="54">
        <f>E84</f>
        <v>36345.76962947647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2017-06-01T13:38:39Z</cp:lastPrinted>
  <dcterms:created xsi:type="dcterms:W3CDTF">2008-08-18T07:30:19Z</dcterms:created>
  <dcterms:modified xsi:type="dcterms:W3CDTF">2017-06-20T11:56:05Z</dcterms:modified>
  <cp:category/>
  <cp:version/>
  <cp:contentType/>
  <cp:contentStatus/>
</cp:coreProperties>
</file>