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<sst xmlns="http://schemas.openxmlformats.org/spreadsheetml/2006/main" count="184" uniqueCount="156">
  <si>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</si>
  <si>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</si>
  <si>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</si>
  <si>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</si>
  <si>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</si>
  <si>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</si>
  <si>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</si>
  <si>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</si>
  <si>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</si>
  <si>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</si>
  <si>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</si>
  <si>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</si>
  <si>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</si>
  <si>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</si>
  <si>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</si>
  <si>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</si>
  <si>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</si>
  <si>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</si>
  <si>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</si>
  <si>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</si>
  <si>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</si>
  <si>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</si>
  <si>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</si>
  <si>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</si>
  <si>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</si>
  <si>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</si>
  <si>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</si>
  <si>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</si>
  <si>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</si>
  <si>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</si>
  <si>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</si>
  <si>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</si>
  <si>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</si>
  <si>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</si>
  <si>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</si>
  <si>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</si>
  <si>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</si>
  <si>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</si>
  <si>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</si>
  <si>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</si>
  <si>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</si>
  <si>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</si>
  <si>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</si>
  <si>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</si>
  <si>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</si>
  <si>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</si>
  <si>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</si>
  <si>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</si>
  <si>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</si>
  <si>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</si>
  <si>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</si>
  <si>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</si>
  <si>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</si>
  <si>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</si>
  <si>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</si>
  <si>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</si>
  <si>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</si>
  <si>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</si>
  <si>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</si>
  <si>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</si>
  <si>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</si>
  <si>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</si>
  <si>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</si>
  <si>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</si>
  <si>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</si>
  <si>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</si>
  <si>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</si>
  <si>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</si>
  <si>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</si>
  <si>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</si>
  <si>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</si>
  <si>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</si>
  <si>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</si>
  <si>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</si>
  <si>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</si>
  <si>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</si>
  <si>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</si>
  <si>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</si>
  <si>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</si>
  <si>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</si>
  <si>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</si>
  <si>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</si>
  <si>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</si>
  <si>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</si>
  <si>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</si>
  <si>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</si>
  <si>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</si>
  <si>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</si>
  <si>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</si>
  <si>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</si>
  <si>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</si>
  <si>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</si>
  <si>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</si>
  <si>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</si>
  <si>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</si>
  <si>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</si>
  <si>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</si>
  <si>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</si>
  <si>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</si>
  <si>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</si>
  <si>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</si>
  <si>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</si>
  <si>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</si>
  <si>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</si>
  <si>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</si>
  <si>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</si>
  <si>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</si>
  <si>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</si>
  <si>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</si>
  <si>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</si>
  <si>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</si>
  <si>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</si>
  <si>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</si>
  <si>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</si>
  <si>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</si>
  <si>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</si>
  <si>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</si>
  <si>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</si>
  <si>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</si>
  <si>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</si>
  <si>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</si>
  <si>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</si>
  <si>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</si>
  <si>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</si>
  <si>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</si>
  <si>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</si>
  <si>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</si>
  <si>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</si>
  <si>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</si>
  <si>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</si>
  <si>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</si>
  <si>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</si>
  <si>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</si>
  <si>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</si>
  <si>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</si>
  <si>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</si>
  <si>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</si>
  <si>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смена труб д 25 (6мп) кв.7-11-25</t>
  </si>
  <si>
    <t>смена труб д 20 (6мп) кв.7-11-25</t>
  </si>
  <si>
    <t>труба д 25 п.пр.</t>
  </si>
  <si>
    <t>6мп</t>
  </si>
  <si>
    <t>муфта 25</t>
  </si>
  <si>
    <t>6шт</t>
  </si>
  <si>
    <t>муфта 25 раз.</t>
  </si>
  <si>
    <t>муфта паячная</t>
  </si>
  <si>
    <t>5шт</t>
  </si>
  <si>
    <t>тройник 25</t>
  </si>
  <si>
    <t>2шт</t>
  </si>
  <si>
    <t>диск</t>
  </si>
  <si>
    <t>труба д 20 п.пр.</t>
  </si>
  <si>
    <t>переход 25</t>
  </si>
  <si>
    <t>покраска эл.узла</t>
  </si>
  <si>
    <t>краска</t>
  </si>
  <si>
    <t>1кг</t>
  </si>
  <si>
    <t>смена ламп (6шт) п-д2,1</t>
  </si>
  <si>
    <t>лампа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</si>
</sst>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6">
      <selection activeCell="M51" sqref="M51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129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552.3021719999999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50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34">
        <f>SUM(L6:L19)</f>
        <v>5.6</v>
      </c>
      <c r="M20" s="34">
        <f>SUM(M6:M19)</f>
        <v>769.3761599999999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f>0.06*184.3</f>
        <v>11.058</v>
      </c>
      <c r="M24" s="33">
        <f aca="true" t="shared" si="1" ref="M24:M36">L24*114.3*1.15*1.202</f>
        <v>1747.1296096199997</v>
      </c>
    </row>
    <row r="25" spans="1:13" ht="12.75">
      <c r="A25" t="s">
        <v>107</v>
      </c>
      <c r="J25" s="20">
        <v>2</v>
      </c>
      <c r="K25" s="20" t="s">
        <v>138</v>
      </c>
      <c r="L25" s="47">
        <f>0.06*224.9</f>
        <v>13.494</v>
      </c>
      <c r="M25" s="33">
        <f t="shared" si="1"/>
        <v>2132.01003366</v>
      </c>
    </row>
    <row r="26" spans="1:13" ht="12.75">
      <c r="A26" t="s">
        <v>108</v>
      </c>
      <c r="J26" s="20">
        <v>3</v>
      </c>
      <c r="K26" s="20" t="s">
        <v>151</v>
      </c>
      <c r="L26" s="47">
        <v>3.12</v>
      </c>
      <c r="M26" s="33">
        <f t="shared" si="1"/>
        <v>492.95029679999993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154</v>
      </c>
      <c r="L27" s="25">
        <f>0.06*7.1</f>
        <v>0.426</v>
      </c>
      <c r="M27" s="33">
        <f t="shared" si="1"/>
        <v>67.30667514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28.098</v>
      </c>
      <c r="M37" s="34">
        <f>SUM(M24:M36)</f>
        <v>4439.396615219999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41594.29+-0.01+-179.09</f>
        <v>41415.19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f>40762.16</f>
        <v>40762.16</v>
      </c>
      <c r="J41" s="20">
        <v>1</v>
      </c>
      <c r="K41" s="20" t="s">
        <v>139</v>
      </c>
      <c r="L41" s="25" t="s">
        <v>140</v>
      </c>
      <c r="M41" s="25">
        <f>6*97</f>
        <v>582</v>
      </c>
    </row>
    <row r="42" spans="2:15" ht="12.75">
      <c r="B42" t="s">
        <v>8</v>
      </c>
      <c r="F42" s="9">
        <f>F41/F40</f>
        <v>0.9842321138693315</v>
      </c>
      <c r="J42" s="20">
        <v>2</v>
      </c>
      <c r="K42" s="20" t="s">
        <v>141</v>
      </c>
      <c r="L42" s="25" t="s">
        <v>142</v>
      </c>
      <c r="M42" s="25">
        <f>6*65</f>
        <v>390</v>
      </c>
      <c r="N42" s="26"/>
      <c r="O42" s="53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143</v>
      </c>
      <c r="L43" s="25" t="s">
        <v>142</v>
      </c>
      <c r="M43" s="25">
        <f>6*80</f>
        <v>480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41812.16</v>
      </c>
      <c r="J44" s="20">
        <v>4</v>
      </c>
      <c r="K44" s="20" t="s">
        <v>144</v>
      </c>
      <c r="L44" s="25" t="s">
        <v>145</v>
      </c>
      <c r="M44" s="25">
        <f>5*24.2</f>
        <v>121</v>
      </c>
    </row>
    <row r="45" spans="10:13" ht="12.75">
      <c r="J45" s="20">
        <v>5</v>
      </c>
      <c r="K45" s="20" t="s">
        <v>146</v>
      </c>
      <c r="L45" s="25" t="s">
        <v>147</v>
      </c>
      <c r="M45" s="25">
        <v>20</v>
      </c>
    </row>
    <row r="46" spans="2:13" ht="12.75">
      <c r="B46" s="1" t="s">
        <v>10</v>
      </c>
      <c r="C46" s="1"/>
      <c r="J46" s="20">
        <v>6</v>
      </c>
      <c r="K46" s="20" t="s">
        <v>148</v>
      </c>
      <c r="L46" s="25" t="s">
        <v>147</v>
      </c>
      <c r="M46" s="25">
        <f>2*23.25</f>
        <v>46.5</v>
      </c>
    </row>
    <row r="47" spans="10:13" ht="12.75">
      <c r="J47" s="20">
        <v>7</v>
      </c>
      <c r="K47" s="20" t="s">
        <v>149</v>
      </c>
      <c r="L47" s="25" t="s">
        <v>140</v>
      </c>
      <c r="M47" s="25">
        <f>6*47.97</f>
        <v>287.82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150</v>
      </c>
      <c r="L48" s="25" t="s">
        <v>147</v>
      </c>
      <c r="M48" s="25">
        <f>2*27.93</f>
        <v>55.86</v>
      </c>
    </row>
    <row r="49" spans="1:13" ht="12.75">
      <c r="A49" t="s">
        <v>12</v>
      </c>
      <c r="F49" s="11">
        <v>7516.11</v>
      </c>
      <c r="J49" s="20">
        <v>9</v>
      </c>
      <c r="K49" s="20" t="s">
        <v>152</v>
      </c>
      <c r="L49" s="25" t="s">
        <v>153</v>
      </c>
      <c r="M49" s="25">
        <v>230</v>
      </c>
    </row>
    <row r="50" spans="1:13" ht="12.75">
      <c r="A50" s="6" t="s">
        <v>15</v>
      </c>
      <c r="F50" s="11">
        <f>1600*1.202</f>
        <v>1923.1999999999998</v>
      </c>
      <c r="J50" s="20">
        <v>10</v>
      </c>
      <c r="K50" s="20" t="s">
        <v>155</v>
      </c>
      <c r="L50" s="25" t="s">
        <v>142</v>
      </c>
      <c r="M50" s="25">
        <f>6*13</f>
        <v>78</v>
      </c>
    </row>
    <row r="51" spans="1:13" ht="12.75">
      <c r="A51" s="6" t="s">
        <v>84</v>
      </c>
      <c r="E51" s="5">
        <v>0</v>
      </c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9439.31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5729.088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0.4</v>
      </c>
      <c r="E56" t="s">
        <v>14</v>
      </c>
      <c r="F56" s="11">
        <f>B56*D56</f>
        <v>399.68000000000006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6128.768</v>
      </c>
      <c r="J57" s="20">
        <v>17</v>
      </c>
      <c r="K57" s="20"/>
      <c r="L57" s="25"/>
      <c r="M57" s="25"/>
    </row>
    <row r="58" spans="1:13" ht="12.75">
      <c r="A58" s="4" t="s">
        <v>18</v>
      </c>
      <c r="B58" s="4"/>
      <c r="J58" s="20">
        <v>18</v>
      </c>
      <c r="K58" s="20"/>
      <c r="L58" s="25"/>
      <c r="M58" s="25"/>
    </row>
    <row r="59" spans="1:13" ht="12.75">
      <c r="A59" t="s">
        <v>19</v>
      </c>
      <c r="C59" s="52">
        <v>167335</v>
      </c>
      <c r="D59">
        <v>228935.4</v>
      </c>
      <c r="E59">
        <v>2983.9</v>
      </c>
      <c r="F59" s="35">
        <f>C59/D59*E59</f>
        <v>2181.0122265931786</v>
      </c>
      <c r="J59" s="20">
        <v>19</v>
      </c>
      <c r="K59" s="20"/>
      <c r="L59" s="25"/>
      <c r="M59" s="25"/>
    </row>
    <row r="60" spans="1:13" ht="12.75">
      <c r="A60" t="s">
        <v>20</v>
      </c>
      <c r="F60" s="35">
        <f>M20</f>
        <v>769.3761599999999</v>
      </c>
      <c r="J60" s="20"/>
      <c r="K60" s="20"/>
      <c r="L60" s="31" t="s">
        <v>64</v>
      </c>
      <c r="M60" s="28">
        <f>SUM(M41:M59)</f>
        <v>2291.18</v>
      </c>
    </row>
    <row r="61" spans="1:6" ht="12.75">
      <c r="A61" t="s">
        <v>21</v>
      </c>
      <c r="F61" s="11">
        <f>M37</f>
        <v>4439.396615219999</v>
      </c>
    </row>
    <row r="62" spans="1:6" ht="12.75">
      <c r="A62" t="s">
        <v>72</v>
      </c>
      <c r="F62" s="5">
        <v>0</v>
      </c>
    </row>
    <row r="63" spans="1:6" ht="12.75">
      <c r="A63" t="s">
        <v>22</v>
      </c>
      <c r="F63" s="5">
        <f>M60</f>
        <v>2291.18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0.37</v>
      </c>
      <c r="E66" t="s">
        <v>14</v>
      </c>
      <c r="F66" s="11">
        <f>B66*D66</f>
        <v>1104.0430000000001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10785.008001813178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</v>
      </c>
      <c r="E71" t="s">
        <v>14</v>
      </c>
      <c r="F71" s="11">
        <f>B71*D71</f>
        <v>596.7800000000001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0.97</v>
      </c>
      <c r="E74" t="s">
        <v>14</v>
      </c>
      <c r="F74" s="11">
        <f>B74*D74</f>
        <v>2894.383</v>
      </c>
    </row>
    <row r="75" spans="1:6" ht="12.75">
      <c r="A75" s="4" t="s">
        <v>29</v>
      </c>
      <c r="F75" s="32">
        <f>F71+F74</f>
        <v>3491.163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2.1</v>
      </c>
      <c r="E78" t="s">
        <v>14</v>
      </c>
      <c r="F78" s="11">
        <f>B78*D78</f>
        <v>6266.1900000000005</v>
      </c>
    </row>
    <row r="79" spans="1:6" ht="12.75">
      <c r="A79" s="4" t="s">
        <v>31</v>
      </c>
      <c r="F79" s="32">
        <f>SUM(F78)</f>
        <v>6266.1900000000005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36110.43900181318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2094.4054621051646</v>
      </c>
      <c r="I82" s="7"/>
    </row>
    <row r="83" spans="1:9" ht="12.75">
      <c r="A83" s="1"/>
      <c r="B83" s="36" t="s">
        <v>130</v>
      </c>
      <c r="C83" s="36"/>
      <c r="D83" s="1"/>
      <c r="E83" s="57"/>
      <c r="F83" s="58">
        <v>1507.22</v>
      </c>
      <c r="I83" s="7"/>
    </row>
    <row r="84" spans="1:9" ht="12.75">
      <c r="A84" s="1"/>
      <c r="B84" s="36" t="s">
        <v>131</v>
      </c>
      <c r="C84" s="36"/>
      <c r="D84" s="1"/>
      <c r="E84" s="57"/>
      <c r="F84" s="58">
        <v>238.66</v>
      </c>
      <c r="I84" s="7"/>
    </row>
    <row r="85" spans="1:9" ht="12.75">
      <c r="A85" s="1"/>
      <c r="B85" s="36" t="s">
        <v>132</v>
      </c>
      <c r="C85" s="36"/>
      <c r="D85" s="1"/>
      <c r="E85" s="57"/>
      <c r="F85" s="58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39950.72446391835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42948</v>
      </c>
      <c r="C88" s="40">
        <v>-26143</v>
      </c>
      <c r="D88" s="43">
        <f>F44</f>
        <v>41812.16</v>
      </c>
      <c r="E88" s="43">
        <f>F86</f>
        <v>39950.72446391835</v>
      </c>
      <c r="F88" s="44">
        <f>C88+D88-E88</f>
        <v>-24281.564463918345</v>
      </c>
    </row>
    <row r="90" spans="1:6" ht="13.5" thickBot="1">
      <c r="A90" t="s">
        <v>112</v>
      </c>
      <c r="C90" s="55">
        <v>42948</v>
      </c>
      <c r="D90" s="8" t="s">
        <v>113</v>
      </c>
      <c r="E90" s="55" t="s">
        <v>136</v>
      </c>
      <c r="F90" t="s">
        <v>114</v>
      </c>
    </row>
    <row r="91" spans="1:7" ht="13.5" thickBot="1">
      <c r="A91" t="s">
        <v>115</v>
      </c>
      <c r="F91" s="56">
        <f>E88</f>
        <v>39950.72446391835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2017-08-21T12:45:05Z</cp:lastPrinted>
  <dcterms:created xsi:type="dcterms:W3CDTF">2008-08-18T07:30:19Z</dcterms:created>
  <dcterms:modified xsi:type="dcterms:W3CDTF">2017-11-10T12:45:39Z</dcterms:modified>
  <cp:category/>
  <cp:version/>
  <cp:contentType/>
  <cp:contentStatus/>
</cp:coreProperties>
</file>