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<sst xmlns="http://schemas.openxmlformats.org/spreadsheetml/2006/main" count="211" uniqueCount="174">
  <si>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</si>
  <si>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</si>
  <si>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</si>
  <si>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</si>
  <si>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</si>
  <si>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</si>
  <si>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</si>
  <si>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</si>
  <si>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</si>
  <si>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</si>
  <si>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</si>
  <si>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</si>
  <si>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</si>
  <si>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</si>
  <si>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</si>
  <si>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</si>
  <si>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</si>
  <si>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</si>
  <si>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</si>
  <si>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</si>
  <si>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</si>
  <si>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</si>
  <si>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</si>
  <si>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</si>
  <si>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</si>
  <si>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</si>
  <si>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</si>
  <si>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</si>
  <si>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</si>
  <si>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</si>
  <si>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</si>
  <si>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</si>
  <si>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</si>
  <si>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</si>
  <si>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</si>
  <si>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</si>
  <si>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</si>
  <si>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</si>
  <si>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</si>
  <si>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</si>
  <si>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</si>
  <si>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</si>
  <si>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</si>
  <si>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</si>
  <si>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</si>
  <si>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</si>
  <si>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</si>
  <si>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</si>
  <si>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</si>
  <si>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</si>
  <si>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</si>
  <si>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</si>
  <si>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</si>
  <si>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</si>
  <si>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</si>
  <si>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</si>
  <si>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</si>
  <si>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</si>
  <si>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</si>
  <si>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</si>
  <si>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</si>
  <si>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</si>
  <si>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</si>
  <si>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</si>
  <si>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</si>
  <si>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</si>
  <si>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</si>
  <si>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</si>
  <si>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</si>
  <si>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</si>
  <si>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</si>
  <si>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</si>
  <si>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</si>
  <si>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</si>
  <si>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</si>
  <si>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</si>
  <si>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</si>
  <si>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</si>
  <si>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</si>
  <si>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</si>
  <si>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</si>
  <si>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</si>
  <si>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</si>
  <si>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</si>
  <si>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</si>
  <si>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</si>
  <si>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</si>
  <si>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</si>
  <si>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</si>
  <si>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</si>
  <si>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</si>
  <si>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</si>
  <si>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</si>
  <si>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</si>
  <si>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</si>
  <si>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</si>
  <si>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</si>
  <si>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</si>
  <si>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</si>
  <si>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</si>
  <si>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</si>
  <si>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</si>
  <si>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</si>
  <si>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</si>
  <si>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</si>
  <si>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</si>
  <si>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</si>
  <si>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</si>
  <si>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</si>
  <si>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</si>
  <si>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</si>
  <si>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</si>
  <si>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</si>
  <si>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</si>
  <si>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</si>
  <si>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</si>
  <si>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</si>
  <si>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</si>
  <si>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</si>
  <si>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</si>
  <si>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</si>
  <si>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</si>
  <si>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</si>
  <si>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</si>
  <si>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</si>
  <si>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</si>
  <si>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</si>
  <si>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</si>
  <si>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</si>
  <si>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</si>
  <si>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</si>
  <si>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</si>
  <si>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 xml:space="preserve">смена труб д 110  (2мп) </t>
  </si>
  <si>
    <t>смена труб д 50 (0,5)</t>
  </si>
  <si>
    <t>переход 110</t>
  </si>
  <si>
    <t>5шт</t>
  </si>
  <si>
    <t>патрубок 110</t>
  </si>
  <si>
    <t>2шт</t>
  </si>
  <si>
    <t>труба д 110 1м</t>
  </si>
  <si>
    <t>труба д 50 0,5м</t>
  </si>
  <si>
    <t>1шт</t>
  </si>
  <si>
    <t>ревиска 110</t>
  </si>
  <si>
    <t>манжета 110</t>
  </si>
  <si>
    <t>6шт</t>
  </si>
  <si>
    <t>отвод 110</t>
  </si>
  <si>
    <t>тройник 110</t>
  </si>
  <si>
    <t>отвод 50</t>
  </si>
  <si>
    <t>патрубок 50</t>
  </si>
  <si>
    <t>переход 50</t>
  </si>
  <si>
    <t>цемент</t>
  </si>
  <si>
    <t>3кг</t>
  </si>
  <si>
    <t>прочистка канализации п-д 2,3</t>
  </si>
  <si>
    <t>смена труб д 20 м/пл (2мп) кв.20</t>
  </si>
  <si>
    <t>труба д 20 м/пл</t>
  </si>
  <si>
    <t>цанга</t>
  </si>
  <si>
    <t>3шт</t>
  </si>
  <si>
    <t>смена вентиля д 25 (2шт) кв.61</t>
  </si>
  <si>
    <t>вентиль д 25</t>
  </si>
  <si>
    <t>2мп</t>
  </si>
  <si>
    <t>муфта 25</t>
  </si>
  <si>
    <t>тройник 25</t>
  </si>
  <si>
    <t>энергофлекс</t>
  </si>
  <si>
    <t>мастика</t>
  </si>
  <si>
    <t>газ-пропан</t>
  </si>
  <si>
    <t>ремонт мягкой кровли (10м2)</t>
  </si>
  <si>
    <t>1 рул.</t>
  </si>
  <si>
    <t>5кг</t>
  </si>
  <si>
    <t>смена патрона  (1шт) п-д3</t>
  </si>
  <si>
    <t>патрон</t>
  </si>
  <si>
    <t xml:space="preserve">ремонт эл.щита со сменой автомата (5шт) </t>
  </si>
  <si>
    <t>вн</t>
  </si>
  <si>
    <t>азс</t>
  </si>
  <si>
    <t>10шт</t>
  </si>
  <si>
    <t>шина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</si>
</sst>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38">
      <selection activeCell="K63" sqref="K63:M65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130</v>
      </c>
      <c r="G4" s="8" t="s">
        <v>128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2060.8289999999997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16.85</v>
      </c>
      <c r="M20" s="33">
        <f>SUM(M6:M19)</f>
        <v>2314.99791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46">
        <f>0.01*233.5</f>
        <v>2.335</v>
      </c>
      <c r="M24" s="32">
        <f>L24*114.3*1.202*1.15</f>
        <v>368.92273814999993</v>
      </c>
    </row>
    <row r="25" spans="1:13" ht="12.75">
      <c r="A25" t="s">
        <v>106</v>
      </c>
      <c r="J25" s="20">
        <v>2</v>
      </c>
      <c r="K25" s="20" t="s">
        <v>133</v>
      </c>
      <c r="L25" s="46">
        <f>0.005*134.9</f>
        <v>0.6745</v>
      </c>
      <c r="M25" s="32">
        <f aca="true" t="shared" si="1" ref="M25:M37">L25*114.3*1.202*1.15</f>
        <v>106.56890230499998</v>
      </c>
    </row>
    <row r="26" spans="1:13" ht="13.5" customHeight="1">
      <c r="A26" t="s">
        <v>107</v>
      </c>
      <c r="J26" s="20">
        <v>3</v>
      </c>
      <c r="K26" s="20" t="s">
        <v>151</v>
      </c>
      <c r="L26" s="46">
        <v>9.66</v>
      </c>
      <c r="M26" s="32">
        <f t="shared" si="1"/>
        <v>1526.2499573999996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152</v>
      </c>
      <c r="L27" s="46">
        <f>0.02*155</f>
        <v>3.1</v>
      </c>
      <c r="M27" s="32">
        <f t="shared" si="1"/>
        <v>489.7903589999999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156</v>
      </c>
      <c r="L28" s="46">
        <f>2*1.03</f>
        <v>2.06</v>
      </c>
      <c r="M28" s="32">
        <f t="shared" si="1"/>
        <v>325.47359339999997</v>
      </c>
    </row>
    <row r="29" spans="10:13" ht="12.75">
      <c r="J29" s="20">
        <v>6</v>
      </c>
      <c r="K29" s="20" t="s">
        <v>164</v>
      </c>
      <c r="L29" s="25">
        <f>0.1*146.47</f>
        <v>14.647</v>
      </c>
      <c r="M29" s="32">
        <f t="shared" si="1"/>
        <v>2314.18044783</v>
      </c>
    </row>
    <row r="30" spans="2:13" ht="12.75">
      <c r="B30" t="s">
        <v>0</v>
      </c>
      <c r="J30" s="20">
        <v>7</v>
      </c>
      <c r="K30" s="20" t="s">
        <v>167</v>
      </c>
      <c r="L30" s="25">
        <f>0.01*24.1</f>
        <v>0.24100000000000002</v>
      </c>
      <c r="M30" s="32">
        <f t="shared" si="1"/>
        <v>38.07725049</v>
      </c>
    </row>
    <row r="31" spans="10:13" ht="12.75">
      <c r="J31" s="20">
        <v>8</v>
      </c>
      <c r="K31" s="20" t="s">
        <v>169</v>
      </c>
      <c r="L31" s="25">
        <v>24.15</v>
      </c>
      <c r="M31" s="32">
        <f t="shared" si="1"/>
        <v>3815.6248934999994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56.8675</v>
      </c>
      <c r="M38" s="33">
        <f>SUM(M24:M37)</f>
        <v>8984.888142074999</v>
      </c>
    </row>
    <row r="39" spans="1:11" ht="12.75">
      <c r="A39" s="2" t="s">
        <v>6</v>
      </c>
      <c r="F39" s="11">
        <v>45644.18</v>
      </c>
      <c r="K39" s="1" t="s">
        <v>61</v>
      </c>
    </row>
    <row r="40" spans="1:13" ht="12.75">
      <c r="A40" t="s">
        <v>7</v>
      </c>
      <c r="F40" s="5">
        <v>45202.66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0.99032691572069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134</v>
      </c>
      <c r="L42" s="25" t="s">
        <v>135</v>
      </c>
      <c r="M42" s="25">
        <f>5*47</f>
        <v>235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46502.66</v>
      </c>
      <c r="J43" s="20">
        <v>2</v>
      </c>
      <c r="K43" s="20" t="s">
        <v>136</v>
      </c>
      <c r="L43" s="25" t="s">
        <v>137</v>
      </c>
      <c r="M43" s="25">
        <v>160</v>
      </c>
    </row>
    <row r="44" spans="10:13" ht="12.75">
      <c r="J44" s="20">
        <v>3</v>
      </c>
      <c r="K44" s="20" t="s">
        <v>138</v>
      </c>
      <c r="L44" s="25" t="s">
        <v>137</v>
      </c>
      <c r="M44" s="25">
        <f>2*225.69</f>
        <v>451.38</v>
      </c>
    </row>
    <row r="45" spans="2:13" ht="12.75">
      <c r="B45" s="1" t="s">
        <v>10</v>
      </c>
      <c r="C45" s="1"/>
      <c r="J45" s="20">
        <v>4</v>
      </c>
      <c r="K45" s="20" t="s">
        <v>139</v>
      </c>
      <c r="L45" s="25" t="s">
        <v>140</v>
      </c>
      <c r="M45" s="25">
        <v>154.36</v>
      </c>
    </row>
    <row r="46" spans="10:13" ht="12.75">
      <c r="J46" s="20">
        <v>5</v>
      </c>
      <c r="K46" s="20" t="s">
        <v>141</v>
      </c>
      <c r="L46" s="25" t="s">
        <v>140</v>
      </c>
      <c r="M46" s="25">
        <v>118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142</v>
      </c>
      <c r="L47" s="25" t="s">
        <v>143</v>
      </c>
      <c r="M47" s="25">
        <f>6*83</f>
        <v>498</v>
      </c>
    </row>
    <row r="48" spans="1:13" ht="12.75">
      <c r="A48" t="s">
        <v>12</v>
      </c>
      <c r="F48" s="11">
        <v>5781.62</v>
      </c>
      <c r="J48" s="20">
        <v>7</v>
      </c>
      <c r="K48" s="20" t="s">
        <v>144</v>
      </c>
      <c r="L48" s="25" t="s">
        <v>135</v>
      </c>
      <c r="M48" s="25">
        <f>5*63.08</f>
        <v>315.4</v>
      </c>
    </row>
    <row r="49" spans="1:13" ht="12.75">
      <c r="A49" s="6" t="s">
        <v>15</v>
      </c>
      <c r="F49" s="11">
        <f>(2000)*1.202</f>
        <v>2404</v>
      </c>
      <c r="J49" s="20">
        <v>8</v>
      </c>
      <c r="K49" s="20" t="s">
        <v>145</v>
      </c>
      <c r="L49" s="25" t="s">
        <v>137</v>
      </c>
      <c r="M49" s="25">
        <f>2*106.11</f>
        <v>212.22</v>
      </c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 t="s">
        <v>146</v>
      </c>
      <c r="L50" s="25" t="s">
        <v>137</v>
      </c>
      <c r="M50" s="25">
        <f>2*20</f>
        <v>40</v>
      </c>
    </row>
    <row r="51" spans="1:13" ht="12.75">
      <c r="A51" s="4" t="s">
        <v>33</v>
      </c>
      <c r="F51" s="31">
        <f>F48+F49+F50</f>
        <v>8185.62</v>
      </c>
      <c r="J51" s="20">
        <v>10</v>
      </c>
      <c r="K51" s="20" t="s">
        <v>147</v>
      </c>
      <c r="L51" s="25" t="s">
        <v>140</v>
      </c>
      <c r="M51" s="25">
        <v>47.79</v>
      </c>
    </row>
    <row r="52" spans="1:13" ht="12.75">
      <c r="A52" s="4" t="s">
        <v>16</v>
      </c>
      <c r="J52" s="20">
        <v>11</v>
      </c>
      <c r="K52" s="20" t="s">
        <v>148</v>
      </c>
      <c r="L52" s="25" t="s">
        <v>140</v>
      </c>
      <c r="M52" s="25">
        <v>58</v>
      </c>
    </row>
    <row r="53" spans="1:13" ht="12.75">
      <c r="A53" t="s">
        <v>74</v>
      </c>
      <c r="C53" s="13"/>
      <c r="D53" s="45">
        <v>1.89</v>
      </c>
      <c r="E53" s="13" t="s">
        <v>14</v>
      </c>
      <c r="F53" s="11">
        <f>D53*E32</f>
        <v>5376.861</v>
      </c>
      <c r="J53" s="20">
        <v>12</v>
      </c>
      <c r="K53" s="20" t="s">
        <v>149</v>
      </c>
      <c r="L53" s="25" t="s">
        <v>150</v>
      </c>
      <c r="M53" s="25">
        <f>3*6.28</f>
        <v>18.84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 t="s">
        <v>153</v>
      </c>
      <c r="L54" s="25" t="s">
        <v>158</v>
      </c>
      <c r="M54" s="25">
        <f>2*91</f>
        <v>182</v>
      </c>
    </row>
    <row r="55" spans="1:13" ht="12.75">
      <c r="A55" s="4" t="s">
        <v>17</v>
      </c>
      <c r="B55" s="10"/>
      <c r="C55" s="10"/>
      <c r="F55" s="31">
        <f>SUM(F53:F54)</f>
        <v>5376.861</v>
      </c>
      <c r="J55" s="20">
        <v>14</v>
      </c>
      <c r="K55" s="20" t="s">
        <v>154</v>
      </c>
      <c r="L55" s="25" t="s">
        <v>155</v>
      </c>
      <c r="M55" s="25">
        <f>3*250</f>
        <v>750</v>
      </c>
    </row>
    <row r="56" spans="1:13" ht="12.75">
      <c r="A56" s="4" t="s">
        <v>18</v>
      </c>
      <c r="B56" s="4"/>
      <c r="J56" s="20">
        <v>15</v>
      </c>
      <c r="K56" s="20" t="s">
        <v>157</v>
      </c>
      <c r="L56" s="25" t="s">
        <v>137</v>
      </c>
      <c r="M56" s="25">
        <f>2*496</f>
        <v>992</v>
      </c>
    </row>
    <row r="57" spans="1:13" ht="12.75">
      <c r="A57" t="s">
        <v>19</v>
      </c>
      <c r="C57" s="51">
        <v>161163</v>
      </c>
      <c r="D57">
        <v>228935.4</v>
      </c>
      <c r="E57">
        <v>2844.9</v>
      </c>
      <c r="F57" s="34">
        <f>C57/D57*E57</f>
        <v>2002.7161317122648</v>
      </c>
      <c r="J57" s="20">
        <v>16</v>
      </c>
      <c r="K57" s="20" t="s">
        <v>159</v>
      </c>
      <c r="L57" s="25" t="s">
        <v>143</v>
      </c>
      <c r="M57" s="25">
        <f>6*24.2</f>
        <v>145.2</v>
      </c>
    </row>
    <row r="58" spans="1:13" ht="12.75">
      <c r="A58" t="s">
        <v>20</v>
      </c>
      <c r="F58" s="34">
        <f>M20</f>
        <v>2314.99791</v>
      </c>
      <c r="J58" s="20">
        <v>17</v>
      </c>
      <c r="K58" s="20" t="s">
        <v>160</v>
      </c>
      <c r="L58" s="25" t="s">
        <v>137</v>
      </c>
      <c r="M58" s="25">
        <f>2*33.33</f>
        <v>66.66</v>
      </c>
    </row>
    <row r="59" spans="1:13" ht="12.75">
      <c r="A59" t="s">
        <v>21</v>
      </c>
      <c r="F59" s="11">
        <v>0</v>
      </c>
      <c r="J59" s="20">
        <v>18</v>
      </c>
      <c r="K59" s="20" t="s">
        <v>161</v>
      </c>
      <c r="L59" s="25" t="s">
        <v>165</v>
      </c>
      <c r="M59" s="25">
        <v>900</v>
      </c>
    </row>
    <row r="60" spans="1:13" ht="12.75">
      <c r="A60" t="s">
        <v>71</v>
      </c>
      <c r="F60" s="5">
        <v>0</v>
      </c>
      <c r="J60" s="20">
        <v>19</v>
      </c>
      <c r="K60" s="20" t="s">
        <v>162</v>
      </c>
      <c r="L60" s="25" t="s">
        <v>150</v>
      </c>
      <c r="M60" s="25">
        <f>3*150</f>
        <v>450</v>
      </c>
    </row>
    <row r="61" spans="1:13" ht="12.75">
      <c r="A61" t="s">
        <v>22</v>
      </c>
      <c r="F61" s="11">
        <f>M69</f>
        <v>7453.999999999998</v>
      </c>
      <c r="J61" s="20">
        <v>20</v>
      </c>
      <c r="K61" s="20" t="s">
        <v>163</v>
      </c>
      <c r="L61" s="25" t="s">
        <v>166</v>
      </c>
      <c r="M61" s="25">
        <f>5*53.38</f>
        <v>266.90000000000003</v>
      </c>
    </row>
    <row r="62" spans="1:13" ht="12.75">
      <c r="A62" t="s">
        <v>23</v>
      </c>
      <c r="F62" s="5"/>
      <c r="J62" s="20">
        <v>21</v>
      </c>
      <c r="K62" s="20" t="s">
        <v>168</v>
      </c>
      <c r="L62" s="25" t="s">
        <v>140</v>
      </c>
      <c r="M62" s="25">
        <f>17.7*1</f>
        <v>17.7</v>
      </c>
    </row>
    <row r="63" spans="1:13" ht="12.75">
      <c r="A63" t="s">
        <v>24</v>
      </c>
      <c r="F63" s="5"/>
      <c r="J63" s="20">
        <v>22</v>
      </c>
      <c r="K63" s="20" t="s">
        <v>170</v>
      </c>
      <c r="L63" s="25" t="s">
        <v>143</v>
      </c>
      <c r="M63" s="25">
        <v>732.36</v>
      </c>
    </row>
    <row r="64" spans="2:13" ht="12.75">
      <c r="B64">
        <v>2844.9</v>
      </c>
      <c r="C64" t="s">
        <v>13</v>
      </c>
      <c r="D64" s="11">
        <v>0.44</v>
      </c>
      <c r="E64" t="s">
        <v>14</v>
      </c>
      <c r="F64" s="11">
        <f>B64*D64</f>
        <v>1251.756</v>
      </c>
      <c r="J64" s="20">
        <v>23</v>
      </c>
      <c r="K64" s="20" t="s">
        <v>171</v>
      </c>
      <c r="L64" s="25" t="s">
        <v>172</v>
      </c>
      <c r="M64" s="25">
        <v>507.4</v>
      </c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 t="s">
        <v>173</v>
      </c>
      <c r="L65" s="25" t="s">
        <v>155</v>
      </c>
      <c r="M65" s="25">
        <v>134.79</v>
      </c>
    </row>
    <row r="66" spans="1:13" ht="12.75">
      <c r="A66" s="4" t="s">
        <v>25</v>
      </c>
      <c r="B66" s="10"/>
      <c r="C66" s="10"/>
      <c r="F66" s="31">
        <f>SUM(F57:F65)</f>
        <v>13023.470041712262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0.25</v>
      </c>
      <c r="E68" t="s">
        <v>14</v>
      </c>
      <c r="F68" s="11">
        <f>B68*D68</f>
        <v>711.225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7453.999999999998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1.12</v>
      </c>
      <c r="E71" t="s">
        <v>14</v>
      </c>
      <c r="F71" s="11">
        <f>B71*D71</f>
        <v>3186.2880000000005</v>
      </c>
    </row>
    <row r="72" spans="1:6" ht="12.75">
      <c r="A72" s="4" t="s">
        <v>29</v>
      </c>
      <c r="F72" s="31">
        <f>F68+F71</f>
        <v>3897.5130000000004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1.82</v>
      </c>
      <c r="E75" t="s">
        <v>14</v>
      </c>
      <c r="F75" s="11">
        <f>B75*D75</f>
        <v>5177.718000000001</v>
      </c>
    </row>
    <row r="76" spans="1:6" ht="12.75">
      <c r="A76" s="4" t="s">
        <v>31</v>
      </c>
      <c r="F76" s="31">
        <f>SUM(F75)</f>
        <v>5177.718000000001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35661.182041712265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1069.8354612513679</v>
      </c>
    </row>
    <row r="80" spans="1:6" ht="15">
      <c r="A80" s="12" t="s">
        <v>34</v>
      </c>
      <c r="B80" s="12"/>
      <c r="C80" s="44"/>
      <c r="D80" s="44"/>
      <c r="E80" s="44"/>
      <c r="F80" s="41">
        <f>F78+F79</f>
        <v>36731.01750296363</v>
      </c>
    </row>
    <row r="81" spans="2:9" ht="12.75">
      <c r="B81" s="36" t="s">
        <v>67</v>
      </c>
      <c r="C81" s="37" t="s">
        <v>68</v>
      </c>
      <c r="D81" s="22" t="s">
        <v>69</v>
      </c>
      <c r="E81" s="22" t="s">
        <v>70</v>
      </c>
      <c r="F81" s="40" t="s">
        <v>129</v>
      </c>
      <c r="I81" s="7"/>
    </row>
    <row r="82" spans="1:6" ht="12.75">
      <c r="A82" s="13"/>
      <c r="B82" s="38">
        <v>42826</v>
      </c>
      <c r="C82" s="39">
        <v>-756544</v>
      </c>
      <c r="D82" s="42">
        <f>F43</f>
        <v>46502.66</v>
      </c>
      <c r="E82" s="42">
        <f>F80</f>
        <v>36731.01750296363</v>
      </c>
      <c r="F82" s="43">
        <f>C82+D82-E82</f>
        <v>-746772.3575029636</v>
      </c>
    </row>
    <row r="84" spans="1:6" ht="13.5" thickBot="1">
      <c r="A84" t="s">
        <v>111</v>
      </c>
      <c r="C84" s="53">
        <v>42826</v>
      </c>
      <c r="D84" s="8" t="s">
        <v>112</v>
      </c>
      <c r="E84" s="53">
        <v>42855</v>
      </c>
      <c r="F84" t="s">
        <v>113</v>
      </c>
    </row>
    <row r="85" spans="1:7" ht="13.5" thickBot="1">
      <c r="A85" t="s">
        <v>114</v>
      </c>
      <c r="F85" s="54">
        <f>E82</f>
        <v>36731.01750296363</v>
      </c>
      <c r="G85" t="s">
        <v>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4" ht="12.75">
      <c r="B94" t="s">
        <v>122</v>
      </c>
    </row>
    <row r="96" ht="12.75">
      <c r="A96" t="s">
        <v>123</v>
      </c>
    </row>
    <row r="99" ht="12.75">
      <c r="A99" t="s">
        <v>124</v>
      </c>
    </row>
    <row r="101" ht="12.75">
      <c r="A101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2017-06-01T14:09:37Z</cp:lastPrinted>
  <dcterms:created xsi:type="dcterms:W3CDTF">2008-08-18T07:30:19Z</dcterms:created>
  <dcterms:modified xsi:type="dcterms:W3CDTF">2017-06-21T14:00:43Z</dcterms:modified>
  <cp:category/>
  <cp:version/>
  <cp:contentType/>
  <cp:contentStatus/>
</cp:coreProperties>
</file>